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0200" windowHeight="5820" activeTab="6"/>
  </bookViews>
  <sheets>
    <sheet name="raw data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result" sheetId="7" r:id="rId7"/>
  </sheets>
  <definedNames/>
  <calcPr fullCalcOnLoad="1"/>
</workbook>
</file>

<file path=xl/sharedStrings.xml><?xml version="1.0" encoding="utf-8"?>
<sst xmlns="http://schemas.openxmlformats.org/spreadsheetml/2006/main" count="431" uniqueCount="64">
  <si>
    <t>年/月</t>
  </si>
  <si>
    <t>資產總額</t>
  </si>
  <si>
    <t>營業收入淨額</t>
  </si>
  <si>
    <t>營業成本</t>
  </si>
  <si>
    <t>營業毛利</t>
  </si>
  <si>
    <t>營業費用</t>
  </si>
  <si>
    <t>營業毛利率</t>
  </si>
  <si>
    <t>營業利益率</t>
  </si>
  <si>
    <t>員工人數</t>
  </si>
  <si>
    <t>研究發展費用</t>
  </si>
  <si>
    <t>緯創2006</t>
  </si>
  <si>
    <t>緯創2005</t>
  </si>
  <si>
    <t>緯創2003</t>
  </si>
  <si>
    <t>緯創2002</t>
  </si>
  <si>
    <t>英業達2006</t>
  </si>
  <si>
    <t>英業達2005</t>
  </si>
  <si>
    <t>英業達2004</t>
  </si>
  <si>
    <t>英業達2003</t>
  </si>
  <si>
    <t>英業達2002</t>
  </si>
  <si>
    <t>仁寶2006</t>
  </si>
  <si>
    <t>仁寶2005</t>
  </si>
  <si>
    <t>仁寶2004</t>
  </si>
  <si>
    <t>仁寶2003</t>
  </si>
  <si>
    <t>仁寶2002</t>
  </si>
  <si>
    <t>廣達2006</t>
  </si>
  <si>
    <t>廣達2005</t>
  </si>
  <si>
    <t>廣達2004</t>
  </si>
  <si>
    <t>廣達2003</t>
  </si>
  <si>
    <t>廣達2002</t>
  </si>
  <si>
    <t>緯創2004</t>
  </si>
  <si>
    <t>max</t>
  </si>
  <si>
    <t>min</t>
  </si>
  <si>
    <t>max</t>
  </si>
  <si>
    <t>min</t>
  </si>
  <si>
    <t>max*0.5</t>
  </si>
  <si>
    <t>sum</t>
  </si>
  <si>
    <t>sum</t>
  </si>
  <si>
    <t>sum</t>
  </si>
  <si>
    <t>max</t>
  </si>
  <si>
    <t>min</t>
  </si>
  <si>
    <t>緯創2006</t>
  </si>
  <si>
    <t>英業達2006</t>
  </si>
  <si>
    <t>仁寶2006</t>
  </si>
  <si>
    <t>廣達2006</t>
  </si>
  <si>
    <t>緯創2005</t>
  </si>
  <si>
    <t>英業達2005</t>
  </si>
  <si>
    <t>仁寶2005</t>
  </si>
  <si>
    <t>廣達2005</t>
  </si>
  <si>
    <t>緯創2004</t>
  </si>
  <si>
    <t>英業達2004</t>
  </si>
  <si>
    <t>仁寶2004</t>
  </si>
  <si>
    <t>廣達2004</t>
  </si>
  <si>
    <t>緯創2003</t>
  </si>
  <si>
    <t>英業達2003</t>
  </si>
  <si>
    <t>仁寶2003</t>
  </si>
  <si>
    <t>廣達2003</t>
  </si>
  <si>
    <t>緯創2002</t>
  </si>
  <si>
    <t>英業達2002</t>
  </si>
  <si>
    <t>仁寶2002</t>
  </si>
  <si>
    <t>廣達2002</t>
  </si>
  <si>
    <t>仁寶</t>
  </si>
  <si>
    <t>英業達</t>
  </si>
  <si>
    <t>廣達</t>
  </si>
  <si>
    <t>緯創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</si>
</sst>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00_ "/>
    <numFmt numFmtId="179" formatCode="0.0000_ "/>
    <numFmt numFmtId="180" formatCode="0.00000_ "/>
    <numFmt numFmtId="181" formatCode="0;_怀"/>
    <numFmt numFmtId="182" formatCode="0;_렀"/>
    <numFmt numFmtId="183" formatCode="0.0;_렀"/>
    <numFmt numFmtId="184" formatCode="0.00;_렀"/>
    <numFmt numFmtId="185" formatCode="0.000;_렀"/>
    <numFmt numFmtId="186" formatCode="0.0000;_렀"/>
    <numFmt numFmtId="187" formatCode="0.00000000_ "/>
    <numFmt numFmtId="188" formatCode="0.000000000_ "/>
    <numFmt numFmtId="189" formatCode="0.0000000000_ "/>
    <numFmt numFmtId="190" formatCode="0.0000000_ "/>
    <numFmt numFmtId="191" formatCode="#,##0.0_ "/>
    <numFmt numFmtId="192" formatCode="#,##0.000000_ "/>
    <numFmt numFmtId="193" formatCode="#,##0.0"/>
    <numFmt numFmtId="194" formatCode="#,##0.000"/>
    <numFmt numFmtId="195" formatCode="0.000000_ "/>
    <numFmt numFmtId="196" formatCode="0.00000000000_ "/>
  </numFmts>
  <fonts count="5">
    <font>
      <sz val="12"/>
      <name val="新細明體"/>
      <family val="1"/>
    </font>
    <font>
      <sz val="9"/>
      <name val="新細明體"/>
      <family val="1"/>
    </font>
    <font>
      <sz val="11.5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94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95" fontId="0" fillId="0" borderId="0" xfId="0" applyNumberForma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2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result!$A$8</c:f>
              <c:strCache>
                <c:ptCount val="1"/>
                <c:pt idx="0">
                  <c:v>仁寶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result!$D$8:$D$12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result!$B$8:$B$12</c:f>
              <c:numCache>
                <c:ptCount val="5"/>
                <c:pt idx="0">
                  <c:v>0.7084023099973588</c:v>
                </c:pt>
                <c:pt idx="1">
                  <c:v>0.7067845945725266</c:v>
                </c:pt>
                <c:pt idx="2">
                  <c:v>0.7050381709002478</c:v>
                </c:pt>
                <c:pt idx="3">
                  <c:v>0.6859116731192572</c:v>
                </c:pt>
                <c:pt idx="4">
                  <c:v>0.5453565418790709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result!$A$13</c:f>
              <c:strCache>
                <c:ptCount val="1"/>
                <c:pt idx="0">
                  <c:v>英業達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result!$B$13:$B$17</c:f>
              <c:numCache>
                <c:ptCount val="5"/>
                <c:pt idx="0">
                  <c:v>0.49488414671297265</c:v>
                </c:pt>
                <c:pt idx="1">
                  <c:v>0.5191565354234197</c:v>
                </c:pt>
                <c:pt idx="2">
                  <c:v>0.49165013323305357</c:v>
                </c:pt>
                <c:pt idx="3">
                  <c:v>0.49817558960119246</c:v>
                </c:pt>
                <c:pt idx="4">
                  <c:v>0.5163583369928365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result!$A$18</c:f>
              <c:strCache>
                <c:ptCount val="1"/>
                <c:pt idx="0">
                  <c:v>廣達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result!$B$18:$B$22</c:f>
              <c:numCache>
                <c:ptCount val="5"/>
                <c:pt idx="0">
                  <c:v>0.7411416777920717</c:v>
                </c:pt>
                <c:pt idx="1">
                  <c:v>0.630826988184589</c:v>
                </c:pt>
                <c:pt idx="2">
                  <c:v>0.6222686091423658</c:v>
                </c:pt>
                <c:pt idx="3">
                  <c:v>0.6934850735057307</c:v>
                </c:pt>
                <c:pt idx="4">
                  <c:v>0.6313118256660553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result!$A$23</c:f>
              <c:strCache>
                <c:ptCount val="1"/>
                <c:pt idx="0">
                  <c:v>緯創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result!$B$23:$B$27</c:f>
              <c:numCache>
                <c:ptCount val="5"/>
                <c:pt idx="0">
                  <c:v>0.5569660599183464</c:v>
                </c:pt>
                <c:pt idx="1">
                  <c:v>0.5294058745013589</c:v>
                </c:pt>
                <c:pt idx="2">
                  <c:v>0.5169637538378917</c:v>
                </c:pt>
                <c:pt idx="3">
                  <c:v>0.5950505613238836</c:v>
                </c:pt>
                <c:pt idx="4">
                  <c:v>0.7192881017601056</c:v>
                </c:pt>
              </c:numCache>
            </c:numRef>
          </c:val>
          <c:smooth val="0"/>
        </c:ser>
        <c:marker val="1"/>
        <c:axId val="48931997"/>
        <c:axId val="37734790"/>
      </c:line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34790"/>
        <c:crosses val="autoZero"/>
        <c:auto val="1"/>
        <c:lblOffset val="100"/>
        <c:noMultiLvlLbl val="0"/>
      </c:catAx>
      <c:valAx>
        <c:axId val="37734790"/>
        <c:scaling>
          <c:orientation val="minMax"/>
          <c:min val="0.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3199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8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05"/>
          <c:w val="0.9575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result!$A$8</c:f>
              <c:strCache>
                <c:ptCount val="1"/>
                <c:pt idx="0">
                  <c:v>仁寶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result!$D$8:$D$12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result!$B$30:$B$34</c:f>
              <c:numCache>
                <c:ptCount val="5"/>
                <c:pt idx="0">
                  <c:v>0.6810556186781469</c:v>
                </c:pt>
                <c:pt idx="1">
                  <c:v>0.6935649554796384</c:v>
                </c:pt>
                <c:pt idx="2">
                  <c:v>0.6815081771132933</c:v>
                </c:pt>
                <c:pt idx="3">
                  <c:v>0.6968194563240625</c:v>
                </c:pt>
                <c:pt idx="4">
                  <c:v>0.6002391892712227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result!$A$13</c:f>
              <c:strCache>
                <c:ptCount val="1"/>
                <c:pt idx="0">
                  <c:v>英業達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result!$D$8:$D$12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result!$B$35:$B$39</c:f>
              <c:numCache>
                <c:ptCount val="5"/>
                <c:pt idx="0">
                  <c:v>0.5375536932917263</c:v>
                </c:pt>
                <c:pt idx="1">
                  <c:v>0.5087778690163196</c:v>
                </c:pt>
                <c:pt idx="2">
                  <c:v>0.49760520420838705</c:v>
                </c:pt>
                <c:pt idx="3">
                  <c:v>0.4922171546487701</c:v>
                </c:pt>
                <c:pt idx="4">
                  <c:v>0.4941368279561998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result!$A$18</c:f>
              <c:strCache>
                <c:ptCount val="1"/>
                <c:pt idx="0">
                  <c:v>廣達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result!$D$8:$D$12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result!$B$40:$B$44</c:f>
              <c:numCache>
                <c:ptCount val="5"/>
                <c:pt idx="0">
                  <c:v>0.7293195808784887</c:v>
                </c:pt>
                <c:pt idx="1">
                  <c:v>0.6580202462489797</c:v>
                </c:pt>
                <c:pt idx="2">
                  <c:v>0.636517007428067</c:v>
                </c:pt>
                <c:pt idx="3">
                  <c:v>0.6927499365310448</c:v>
                </c:pt>
                <c:pt idx="4">
                  <c:v>0.5873006321333334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result!$A$23</c:f>
              <c:strCache>
                <c:ptCount val="1"/>
                <c:pt idx="0">
                  <c:v>緯創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result!$D$8:$D$12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result!$B$45:$B$49</c:f>
              <c:numCache>
                <c:ptCount val="5"/>
                <c:pt idx="0">
                  <c:v>0.542030228602978</c:v>
                </c:pt>
                <c:pt idx="1">
                  <c:v>0.5282849205173706</c:v>
                </c:pt>
                <c:pt idx="2">
                  <c:v>0.5298221516454275</c:v>
                </c:pt>
                <c:pt idx="3">
                  <c:v>0.5944352518538941</c:v>
                </c:pt>
                <c:pt idx="4">
                  <c:v>0.7603010530146331</c:v>
                </c:pt>
              </c:numCache>
            </c:numRef>
          </c:val>
          <c:smooth val="0"/>
        </c:ser>
        <c:marker val="1"/>
        <c:axId val="4068791"/>
        <c:axId val="36619120"/>
      </c:lineChart>
      <c:catAx>
        <c:axId val="4068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19120"/>
        <c:crosses val="autoZero"/>
        <c:auto val="1"/>
        <c:lblOffset val="100"/>
        <c:noMultiLvlLbl val="0"/>
      </c:catAx>
      <c:valAx>
        <c:axId val="36619120"/>
        <c:scaling>
          <c:orientation val="minMax"/>
          <c:min val="0.4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969696"/>
            </a:solidFill>
            <a:prstDash val="sysDot"/>
          </a:ln>
        </c:spPr>
        <c:crossAx val="4068791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75"/>
          <c:y val="0.89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4</xdr:row>
      <xdr:rowOff>161925</xdr:rowOff>
    </xdr:from>
    <xdr:to>
      <xdr:col>15</xdr:col>
      <xdr:colOff>95250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5210175" y="1000125"/>
        <a:ext cx="63627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29</xdr:row>
      <xdr:rowOff>0</xdr:rowOff>
    </xdr:from>
    <xdr:to>
      <xdr:col>12</xdr:col>
      <xdr:colOff>561975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524250" y="6076950"/>
        <a:ext cx="62198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D24" sqref="D24"/>
    </sheetView>
  </sheetViews>
  <sheetFormatPr defaultColWidth="9.00390625" defaultRowHeight="16.5"/>
  <cols>
    <col min="1" max="1" width="11.625" style="0" bestFit="1" customWidth="1"/>
    <col min="2" max="3" width="12.125" style="0" bestFit="1" customWidth="1"/>
    <col min="4" max="4" width="9.625" style="0" bestFit="1" customWidth="1"/>
    <col min="5" max="5" width="14.00390625" style="0" bestFit="1" customWidth="1"/>
    <col min="6" max="6" width="11.00390625" style="0" bestFit="1" customWidth="1"/>
    <col min="7" max="8" width="11.75390625" style="0" bestFit="1" customWidth="1"/>
    <col min="9" max="9" width="14.00390625" style="0" bestFit="1" customWidth="1"/>
    <col min="10" max="10" width="11.00390625" style="0" bestFit="1" customWidth="1"/>
  </cols>
  <sheetData>
    <row r="1" spans="1:10" ht="16.5">
      <c r="A1" t="s">
        <v>0</v>
      </c>
      <c r="B1" t="s">
        <v>1</v>
      </c>
      <c r="C1" t="s">
        <v>3</v>
      </c>
      <c r="D1" t="s">
        <v>8</v>
      </c>
      <c r="E1" t="s">
        <v>9</v>
      </c>
      <c r="F1" t="s">
        <v>5</v>
      </c>
      <c r="G1" t="s">
        <v>6</v>
      </c>
      <c r="H1" t="s">
        <v>7</v>
      </c>
      <c r="I1" t="s">
        <v>2</v>
      </c>
      <c r="J1" t="s">
        <v>4</v>
      </c>
    </row>
    <row r="2" spans="1:10" ht="16.5">
      <c r="A2" s="1" t="s">
        <v>10</v>
      </c>
      <c r="B2" s="2">
        <v>58646509</v>
      </c>
      <c r="C2" s="2">
        <v>204292123</v>
      </c>
      <c r="D2" s="2">
        <v>2940</v>
      </c>
      <c r="E2" s="2">
        <v>2870783</v>
      </c>
      <c r="F2" s="2">
        <v>7134742</v>
      </c>
      <c r="G2">
        <v>6.44</v>
      </c>
      <c r="H2">
        <v>3.2</v>
      </c>
      <c r="I2" s="2">
        <v>218354568</v>
      </c>
      <c r="J2" s="2">
        <v>14062445</v>
      </c>
    </row>
    <row r="3" spans="1:10" ht="16.5">
      <c r="A3" s="1" t="s">
        <v>14</v>
      </c>
      <c r="B3" s="2">
        <v>76949263</v>
      </c>
      <c r="C3" s="2">
        <v>223955824</v>
      </c>
      <c r="D3" s="2">
        <v>2693</v>
      </c>
      <c r="E3" s="2">
        <v>2185274</v>
      </c>
      <c r="F3" s="2">
        <v>7020111</v>
      </c>
      <c r="G3">
        <v>5.09</v>
      </c>
      <c r="H3">
        <v>2.11</v>
      </c>
      <c r="I3" s="2">
        <v>235971035</v>
      </c>
      <c r="J3" s="2">
        <v>12015211</v>
      </c>
    </row>
    <row r="4" spans="1:10" ht="16.5">
      <c r="A4" s="1" t="s">
        <v>19</v>
      </c>
      <c r="B4" s="2">
        <v>154580205</v>
      </c>
      <c r="C4" s="2">
        <v>288656861</v>
      </c>
      <c r="D4" s="2">
        <v>2300</v>
      </c>
      <c r="E4" s="2">
        <v>2813266</v>
      </c>
      <c r="F4" s="2">
        <v>5198597</v>
      </c>
      <c r="G4">
        <v>4.76</v>
      </c>
      <c r="H4">
        <v>3.05</v>
      </c>
      <c r="I4" s="2">
        <v>303070667</v>
      </c>
      <c r="J4" s="2">
        <v>14413806</v>
      </c>
    </row>
    <row r="5" spans="1:10" ht="16.5">
      <c r="A5" s="1" t="s">
        <v>24</v>
      </c>
      <c r="B5" s="2">
        <v>172973145</v>
      </c>
      <c r="C5" s="2">
        <v>440162125</v>
      </c>
      <c r="D5" s="2">
        <v>3378</v>
      </c>
      <c r="E5" s="2">
        <v>3899944</v>
      </c>
      <c r="F5" s="2">
        <v>12726400</v>
      </c>
      <c r="G5">
        <v>4.63</v>
      </c>
      <c r="H5">
        <v>1.85</v>
      </c>
      <c r="I5" s="2">
        <v>461524938</v>
      </c>
      <c r="J5" s="2">
        <v>21362813</v>
      </c>
    </row>
    <row r="6" spans="1:10" ht="16.5">
      <c r="A6" s="1" t="s">
        <v>11</v>
      </c>
      <c r="B6" s="2">
        <v>48243926</v>
      </c>
      <c r="C6" s="2">
        <v>145709515</v>
      </c>
      <c r="D6" s="2">
        <v>2984</v>
      </c>
      <c r="E6" s="2">
        <v>2388439</v>
      </c>
      <c r="F6" s="2">
        <v>5634157</v>
      </c>
      <c r="G6">
        <v>5.96</v>
      </c>
      <c r="H6">
        <v>2.32</v>
      </c>
      <c r="I6" s="2">
        <v>154941812</v>
      </c>
      <c r="J6" s="2">
        <v>9232297</v>
      </c>
    </row>
    <row r="7" spans="1:10" ht="16.5">
      <c r="A7" s="1" t="s">
        <v>15</v>
      </c>
      <c r="B7" s="2">
        <v>80873317</v>
      </c>
      <c r="C7" s="2">
        <v>154888083</v>
      </c>
      <c r="D7" s="2">
        <v>2435</v>
      </c>
      <c r="E7" s="2">
        <v>1600756</v>
      </c>
      <c r="F7" s="2">
        <v>6073763</v>
      </c>
      <c r="G7">
        <v>4.72</v>
      </c>
      <c r="H7">
        <v>0.98</v>
      </c>
      <c r="I7" s="2">
        <v>162554195</v>
      </c>
      <c r="J7" s="2">
        <v>7666112</v>
      </c>
    </row>
    <row r="8" spans="1:10" ht="16.5">
      <c r="A8" s="1" t="s">
        <v>20</v>
      </c>
      <c r="B8" s="2">
        <v>121307588</v>
      </c>
      <c r="C8" s="2">
        <v>207589403</v>
      </c>
      <c r="D8" s="2">
        <v>2587</v>
      </c>
      <c r="E8" s="2">
        <v>2595959</v>
      </c>
      <c r="F8" s="2">
        <v>5285758</v>
      </c>
      <c r="G8">
        <v>6.03</v>
      </c>
      <c r="H8">
        <v>3.65</v>
      </c>
      <c r="I8" s="2">
        <v>220902441</v>
      </c>
      <c r="J8" s="2">
        <v>13313038</v>
      </c>
    </row>
    <row r="9" spans="1:10" ht="16.5">
      <c r="A9" s="1" t="s">
        <v>25</v>
      </c>
      <c r="B9" s="2">
        <v>162325855</v>
      </c>
      <c r="C9" s="2">
        <v>379274994</v>
      </c>
      <c r="D9" s="2">
        <v>3081</v>
      </c>
      <c r="E9" s="2">
        <v>3372736</v>
      </c>
      <c r="F9" s="2">
        <v>12552341</v>
      </c>
      <c r="G9">
        <v>5.91</v>
      </c>
      <c r="H9">
        <v>2.82</v>
      </c>
      <c r="I9" s="2">
        <v>403104473</v>
      </c>
      <c r="J9" s="2">
        <v>23829479</v>
      </c>
    </row>
    <row r="10" spans="1:10" ht="16.5">
      <c r="A10" s="1" t="s">
        <v>29</v>
      </c>
      <c r="B10" s="2">
        <v>32669825</v>
      </c>
      <c r="C10" s="2">
        <v>110571477</v>
      </c>
      <c r="D10" s="2">
        <v>3166</v>
      </c>
      <c r="E10" s="2">
        <v>2188163</v>
      </c>
      <c r="F10" s="2">
        <v>4969643</v>
      </c>
      <c r="G10">
        <v>5.15</v>
      </c>
      <c r="H10">
        <v>0.94</v>
      </c>
      <c r="I10" s="2">
        <v>116578759</v>
      </c>
      <c r="J10" s="2">
        <v>6007282</v>
      </c>
    </row>
    <row r="11" spans="1:10" ht="16.5">
      <c r="A11" s="1" t="s">
        <v>16</v>
      </c>
      <c r="B11" s="2">
        <v>54226049</v>
      </c>
      <c r="C11" s="2">
        <v>124239298</v>
      </c>
      <c r="D11" s="2">
        <v>2060</v>
      </c>
      <c r="E11" s="2">
        <v>1411377</v>
      </c>
      <c r="F11" s="2">
        <v>5194167</v>
      </c>
      <c r="G11">
        <v>5.43</v>
      </c>
      <c r="H11">
        <v>1.45</v>
      </c>
      <c r="I11" s="2">
        <v>131369726</v>
      </c>
      <c r="J11" s="2">
        <v>7130428</v>
      </c>
    </row>
    <row r="12" spans="1:10" ht="16.5">
      <c r="A12" s="1" t="s">
        <v>21</v>
      </c>
      <c r="B12" s="2">
        <v>105884229</v>
      </c>
      <c r="C12" s="2">
        <v>198311766</v>
      </c>
      <c r="D12" s="2">
        <v>3068</v>
      </c>
      <c r="E12" s="2">
        <v>2228570</v>
      </c>
      <c r="F12" s="2">
        <v>4764248</v>
      </c>
      <c r="G12">
        <v>6.19</v>
      </c>
      <c r="H12">
        <v>3.93</v>
      </c>
      <c r="I12" s="2">
        <v>211387346</v>
      </c>
      <c r="J12" s="2">
        <v>13075580</v>
      </c>
    </row>
    <row r="13" spans="1:10" ht="16.5">
      <c r="A13" s="1" t="s">
        <v>26</v>
      </c>
      <c r="B13" s="2">
        <v>146032124</v>
      </c>
      <c r="C13" s="2">
        <v>307452194</v>
      </c>
      <c r="D13" s="2">
        <v>3684</v>
      </c>
      <c r="E13" s="2">
        <v>2937698</v>
      </c>
      <c r="F13" s="2">
        <v>9449803</v>
      </c>
      <c r="G13">
        <v>5.24</v>
      </c>
      <c r="H13">
        <v>2.31</v>
      </c>
      <c r="I13" s="2">
        <v>324450159</v>
      </c>
      <c r="J13" s="2">
        <v>16997965</v>
      </c>
    </row>
    <row r="14" spans="1:10" ht="16.5">
      <c r="A14" s="1" t="s">
        <v>12</v>
      </c>
      <c r="B14" s="2">
        <v>33132356</v>
      </c>
      <c r="C14" s="2">
        <v>72579940</v>
      </c>
      <c r="D14" s="2">
        <v>3887</v>
      </c>
      <c r="E14" s="2">
        <v>1871450</v>
      </c>
      <c r="F14" s="2">
        <v>4208118</v>
      </c>
      <c r="G14">
        <v>6.62</v>
      </c>
      <c r="H14">
        <v>1.06</v>
      </c>
      <c r="I14" s="2">
        <v>77727613</v>
      </c>
      <c r="J14" s="2">
        <v>5147673</v>
      </c>
    </row>
    <row r="15" spans="1:10" ht="16.5">
      <c r="A15" s="1" t="s">
        <v>17</v>
      </c>
      <c r="B15" s="2">
        <v>52183567</v>
      </c>
      <c r="C15" s="2">
        <v>75852905</v>
      </c>
      <c r="D15" s="2">
        <v>2087</v>
      </c>
      <c r="E15" s="2">
        <v>1340614</v>
      </c>
      <c r="F15" s="2">
        <v>4822156</v>
      </c>
      <c r="G15">
        <v>7.02</v>
      </c>
      <c r="H15">
        <v>1.22</v>
      </c>
      <c r="I15" s="2">
        <v>81578077</v>
      </c>
      <c r="J15" s="2">
        <v>5725172</v>
      </c>
    </row>
    <row r="16" spans="1:10" ht="16.5">
      <c r="A16" s="1" t="s">
        <v>22</v>
      </c>
      <c r="B16" s="2">
        <v>115607983</v>
      </c>
      <c r="C16" s="2">
        <v>148936500</v>
      </c>
      <c r="D16" s="2">
        <v>5409</v>
      </c>
      <c r="E16" s="2">
        <v>2111097</v>
      </c>
      <c r="F16" s="2">
        <v>4617482</v>
      </c>
      <c r="G16">
        <v>8.19</v>
      </c>
      <c r="H16">
        <v>5.34</v>
      </c>
      <c r="I16" s="2">
        <v>162225031</v>
      </c>
      <c r="J16" s="2">
        <v>13288531</v>
      </c>
    </row>
    <row r="17" spans="1:10" ht="16.5">
      <c r="A17" s="1" t="s">
        <v>27</v>
      </c>
      <c r="B17" s="2">
        <v>133708715</v>
      </c>
      <c r="C17" s="2">
        <v>275022687</v>
      </c>
      <c r="D17" s="2">
        <v>5232</v>
      </c>
      <c r="E17" s="2">
        <v>2525891</v>
      </c>
      <c r="F17" s="2">
        <v>6830771</v>
      </c>
      <c r="G17">
        <v>5.91</v>
      </c>
      <c r="H17">
        <v>3.56</v>
      </c>
      <c r="I17" s="2">
        <v>292288508</v>
      </c>
      <c r="J17" s="2">
        <v>17265821</v>
      </c>
    </row>
    <row r="18" spans="1:10" ht="16.5">
      <c r="A18" s="1" t="s">
        <v>13</v>
      </c>
      <c r="B18" s="2">
        <v>32007937</v>
      </c>
      <c r="C18" s="2">
        <v>71050057</v>
      </c>
      <c r="D18" s="2">
        <v>3874</v>
      </c>
      <c r="E18" s="2">
        <v>2120743</v>
      </c>
      <c r="F18" s="2">
        <v>4082941</v>
      </c>
      <c r="G18">
        <v>7.35</v>
      </c>
      <c r="H18">
        <v>1.91</v>
      </c>
      <c r="I18" s="2">
        <v>76690411</v>
      </c>
      <c r="J18" s="2">
        <v>5640354</v>
      </c>
    </row>
    <row r="19" spans="1:10" ht="16.5">
      <c r="A19" s="1" t="s">
        <v>18</v>
      </c>
      <c r="B19" s="2">
        <v>42179902</v>
      </c>
      <c r="C19" s="2">
        <v>62561276</v>
      </c>
      <c r="D19" s="2">
        <v>2172</v>
      </c>
      <c r="E19" s="2">
        <v>953315</v>
      </c>
      <c r="F19" s="2">
        <v>3851264</v>
      </c>
      <c r="G19">
        <v>8.4</v>
      </c>
      <c r="H19">
        <v>2.77</v>
      </c>
      <c r="I19" s="2">
        <v>68299916</v>
      </c>
      <c r="J19" s="2">
        <v>5738640</v>
      </c>
    </row>
    <row r="20" spans="1:10" ht="16.5">
      <c r="A20" s="1" t="s">
        <v>23</v>
      </c>
      <c r="B20" s="2">
        <v>90348754</v>
      </c>
      <c r="C20" s="2">
        <v>106378430</v>
      </c>
      <c r="D20" s="2">
        <v>4165</v>
      </c>
      <c r="E20" s="2">
        <v>1550767</v>
      </c>
      <c r="F20" s="2">
        <v>3615612</v>
      </c>
      <c r="G20">
        <v>8.66</v>
      </c>
      <c r="H20">
        <v>5.54</v>
      </c>
      <c r="I20" s="2">
        <v>116460233</v>
      </c>
      <c r="J20" s="2">
        <v>10081803</v>
      </c>
    </row>
    <row r="21" spans="1:10" ht="16.5">
      <c r="A21" s="1" t="s">
        <v>28</v>
      </c>
      <c r="B21" s="2">
        <v>99224091</v>
      </c>
      <c r="C21" s="2">
        <v>129769156</v>
      </c>
      <c r="D21" s="2">
        <v>4572</v>
      </c>
      <c r="E21" s="2">
        <v>1893058</v>
      </c>
      <c r="F21" s="2">
        <v>5167890</v>
      </c>
      <c r="G21">
        <v>8.77</v>
      </c>
      <c r="H21">
        <v>5.13</v>
      </c>
      <c r="I21" s="2">
        <v>142244940</v>
      </c>
      <c r="J21" s="2">
        <v>12475784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6" sqref="G36:G39"/>
    </sheetView>
  </sheetViews>
  <sheetFormatPr defaultColWidth="9.00390625" defaultRowHeight="16.5"/>
  <cols>
    <col min="1" max="2" width="12.125" style="0" bestFit="1" customWidth="1"/>
    <col min="3" max="3" width="14.50390625" style="0" bestFit="1" customWidth="1"/>
    <col min="4" max="5" width="12.125" style="0" bestFit="1" customWidth="1"/>
    <col min="6" max="6" width="14.50390625" style="0" bestFit="1" customWidth="1"/>
    <col min="7" max="7" width="11.00390625" style="0" bestFit="1" customWidth="1"/>
    <col min="10" max="10" width="24.125" style="0" bestFit="1" customWidth="1"/>
    <col min="11" max="11" width="19.125" style="0" bestFit="1" customWidth="1"/>
    <col min="12" max="13" width="14.125" style="0" bestFit="1" customWidth="1"/>
    <col min="14" max="14" width="24.125" style="0" bestFit="1" customWidth="1"/>
  </cols>
  <sheetData>
    <row r="1" spans="1:14" ht="16.5">
      <c r="A1" t="s">
        <v>0</v>
      </c>
      <c r="B1" t="s">
        <v>3</v>
      </c>
      <c r="C1" t="s">
        <v>9</v>
      </c>
      <c r="D1" t="s">
        <v>6</v>
      </c>
      <c r="E1" t="s">
        <v>7</v>
      </c>
      <c r="F1" t="s">
        <v>2</v>
      </c>
      <c r="I1" t="s">
        <v>0</v>
      </c>
      <c r="J1" t="s">
        <v>3</v>
      </c>
      <c r="K1" t="s">
        <v>9</v>
      </c>
      <c r="L1" t="s">
        <v>6</v>
      </c>
      <c r="M1" t="s">
        <v>7</v>
      </c>
      <c r="N1" t="s">
        <v>2</v>
      </c>
    </row>
    <row r="2" spans="1:14" ht="16.5">
      <c r="A2" s="1" t="s">
        <v>10</v>
      </c>
      <c r="B2" s="2">
        <v>204292123</v>
      </c>
      <c r="C2" s="2">
        <v>2870783</v>
      </c>
      <c r="D2">
        <v>6.44</v>
      </c>
      <c r="E2">
        <v>3.2</v>
      </c>
      <c r="F2" s="2">
        <v>218354568</v>
      </c>
      <c r="I2" s="1" t="s">
        <v>10</v>
      </c>
      <c r="J2" s="2">
        <v>204292123</v>
      </c>
      <c r="K2" s="2">
        <v>2870783</v>
      </c>
      <c r="L2">
        <v>6.44</v>
      </c>
      <c r="M2">
        <v>3.2</v>
      </c>
      <c r="N2" s="2">
        <v>218354568</v>
      </c>
    </row>
    <row r="3" spans="1:14" ht="16.5">
      <c r="A3" s="1" t="s">
        <v>14</v>
      </c>
      <c r="B3" s="2">
        <v>223955824</v>
      </c>
      <c r="C3" s="2">
        <v>2185274</v>
      </c>
      <c r="D3">
        <v>5.09</v>
      </c>
      <c r="E3">
        <v>2.11</v>
      </c>
      <c r="F3" s="2">
        <v>235971035</v>
      </c>
      <c r="I3" s="1" t="s">
        <v>14</v>
      </c>
      <c r="J3" s="2">
        <v>223955824</v>
      </c>
      <c r="K3" s="2">
        <v>2185274</v>
      </c>
      <c r="L3">
        <v>5.09</v>
      </c>
      <c r="M3">
        <v>2.11</v>
      </c>
      <c r="N3" s="2">
        <v>235971035</v>
      </c>
    </row>
    <row r="4" spans="1:14" ht="16.5">
      <c r="A4" s="1" t="s">
        <v>19</v>
      </c>
      <c r="B4" s="2">
        <v>288656861</v>
      </c>
      <c r="C4" s="2">
        <v>2813266</v>
      </c>
      <c r="D4">
        <v>4.76</v>
      </c>
      <c r="E4">
        <v>3.05</v>
      </c>
      <c r="F4" s="2">
        <v>303070667</v>
      </c>
      <c r="I4" s="1" t="s">
        <v>19</v>
      </c>
      <c r="J4" s="2">
        <v>288656861</v>
      </c>
      <c r="K4" s="2">
        <v>2813266</v>
      </c>
      <c r="L4">
        <v>4.76</v>
      </c>
      <c r="M4">
        <v>3.05</v>
      </c>
      <c r="N4" s="2">
        <v>303070667</v>
      </c>
    </row>
    <row r="5" spans="1:14" ht="16.5">
      <c r="A5" s="1" t="s">
        <v>24</v>
      </c>
      <c r="B5" s="2">
        <v>440162125</v>
      </c>
      <c r="C5" s="2">
        <v>3899944</v>
      </c>
      <c r="D5">
        <v>4.63</v>
      </c>
      <c r="E5">
        <v>1.85</v>
      </c>
      <c r="F5" s="2">
        <v>461524938</v>
      </c>
      <c r="I5" s="1" t="s">
        <v>24</v>
      </c>
      <c r="J5" s="2">
        <v>440162125</v>
      </c>
      <c r="K5" s="2">
        <v>3899944</v>
      </c>
      <c r="L5">
        <v>4.63</v>
      </c>
      <c r="M5">
        <v>1.85</v>
      </c>
      <c r="N5" s="2">
        <v>461524938</v>
      </c>
    </row>
    <row r="6" spans="1:6" ht="16.5">
      <c r="A6" s="1" t="s">
        <v>30</v>
      </c>
      <c r="B6" s="2">
        <f>MAX(B2:B5)</f>
        <v>440162125</v>
      </c>
      <c r="C6" s="2">
        <f>MAX(C2:C5)</f>
        <v>3899944</v>
      </c>
      <c r="D6" s="2">
        <f>MAX(D2:D5)</f>
        <v>6.44</v>
      </c>
      <c r="E6" s="2">
        <f>MAX(E2:E5)</f>
        <v>3.2</v>
      </c>
      <c r="F6" s="2">
        <f>MAX(F2:F5)</f>
        <v>461524938</v>
      </c>
    </row>
    <row r="7" spans="1:14" ht="16.5">
      <c r="A7" s="1" t="s">
        <v>31</v>
      </c>
      <c r="B7" s="2">
        <f>MIN(B2:B5)</f>
        <v>204292123</v>
      </c>
      <c r="C7" s="2">
        <f>MIN(C2:C5)</f>
        <v>2185274</v>
      </c>
      <c r="D7" s="2">
        <f>MIN(D2:D5)</f>
        <v>4.63</v>
      </c>
      <c r="E7" s="2">
        <f>MIN(E2:E5)</f>
        <v>1.85</v>
      </c>
      <c r="F7" s="2">
        <f>MIN(F2:F5)</f>
        <v>218354568</v>
      </c>
      <c r="J7" s="2">
        <f>J2^2</f>
        <v>41735271519847130</v>
      </c>
      <c r="K7" s="2">
        <f>K2^2</f>
        <v>8241395033089</v>
      </c>
      <c r="L7" s="2">
        <f>L2^2</f>
        <v>41.473600000000005</v>
      </c>
      <c r="M7" s="2">
        <f>M2^2</f>
        <v>10.240000000000002</v>
      </c>
      <c r="N7" s="2">
        <f>N2^2</f>
        <v>47678717366466620</v>
      </c>
    </row>
    <row r="8" spans="10:14" ht="16.5">
      <c r="J8" s="2">
        <f aca="true" t="shared" si="0" ref="J8:N10">J3^2</f>
        <v>50156211103518980</v>
      </c>
      <c r="K8" s="2">
        <f t="shared" si="0"/>
        <v>4775422455076</v>
      </c>
      <c r="L8" s="2">
        <f t="shared" si="0"/>
        <v>25.908099999999997</v>
      </c>
      <c r="M8" s="2">
        <f t="shared" si="0"/>
        <v>4.4521</v>
      </c>
      <c r="N8" s="2">
        <f t="shared" si="0"/>
        <v>55682329358971224</v>
      </c>
    </row>
    <row r="9" spans="10:14" ht="16.5">
      <c r="J9" s="2">
        <f t="shared" si="0"/>
        <v>83322783402373330</v>
      </c>
      <c r="K9" s="2">
        <f t="shared" si="0"/>
        <v>7914465586756</v>
      </c>
      <c r="L9" s="2">
        <f t="shared" si="0"/>
        <v>22.6576</v>
      </c>
      <c r="M9" s="2">
        <f t="shared" si="0"/>
        <v>9.302499999999998</v>
      </c>
      <c r="N9" s="2">
        <f t="shared" si="0"/>
        <v>91851829195824900</v>
      </c>
    </row>
    <row r="10" spans="1:14" ht="16.5">
      <c r="A10" t="s">
        <v>0</v>
      </c>
      <c r="B10" t="s">
        <v>3</v>
      </c>
      <c r="C10" t="s">
        <v>9</v>
      </c>
      <c r="D10" t="s">
        <v>6</v>
      </c>
      <c r="E10" t="s">
        <v>7</v>
      </c>
      <c r="F10" t="s">
        <v>2</v>
      </c>
      <c r="J10" s="2">
        <f t="shared" si="0"/>
        <v>1.9374269628451562E+17</v>
      </c>
      <c r="K10" s="2">
        <f t="shared" si="0"/>
        <v>15209563203136</v>
      </c>
      <c r="L10" s="2">
        <f t="shared" si="0"/>
        <v>21.436899999999998</v>
      </c>
      <c r="M10" s="2">
        <f t="shared" si="0"/>
        <v>3.4225000000000003</v>
      </c>
      <c r="N10" s="2">
        <f t="shared" si="0"/>
        <v>2.1300526839590384E+17</v>
      </c>
    </row>
    <row r="11" spans="1:14" ht="16.5">
      <c r="A11" s="1" t="s">
        <v>10</v>
      </c>
      <c r="B11" s="3">
        <f>(B$6-B2)/(B$6-B$7)</f>
        <v>1</v>
      </c>
      <c r="C11" s="3">
        <f>(C2-C$7)/(C$6-C$7)</f>
        <v>0.3997906302670485</v>
      </c>
      <c r="D11" s="3">
        <f>(D2-D$7)/(D$6-D$7)</f>
        <v>1</v>
      </c>
      <c r="E11" s="3">
        <f>(E2-E$7)/(E$6-E$7)</f>
        <v>1</v>
      </c>
      <c r="F11" s="3">
        <f>(F2-F$7)/(F$6-F$7)</f>
        <v>0</v>
      </c>
      <c r="I11" t="s">
        <v>35</v>
      </c>
      <c r="J11" s="2">
        <f>SUM(J7:J10)</f>
        <v>3.689569623102551E+17</v>
      </c>
      <c r="K11" s="2">
        <f>SUM(K7:K10)</f>
        <v>36140846278057</v>
      </c>
      <c r="L11" s="2">
        <f>SUM(L7:L10)</f>
        <v>111.47619999999999</v>
      </c>
      <c r="M11" s="2">
        <f>SUM(M7:M10)</f>
        <v>27.417099999999998</v>
      </c>
      <c r="N11" s="2">
        <f>SUM(N7:N10)</f>
        <v>4.082181443171666E+17</v>
      </c>
    </row>
    <row r="12" spans="1:14" ht="16.5">
      <c r="A12" s="1" t="s">
        <v>14</v>
      </c>
      <c r="B12" s="3">
        <f>(B$6-B3)/(B$6-B$7)</f>
        <v>0.9166333114288946</v>
      </c>
      <c r="C12" s="3">
        <f>(C3-C$7)/(C$6-C$7)</f>
        <v>0</v>
      </c>
      <c r="D12" s="3">
        <f aca="true" t="shared" si="1" ref="D12:F14">(D3-D$7)/(D$6-D$7)</f>
        <v>0.2541436464088397</v>
      </c>
      <c r="E12" s="3">
        <f t="shared" si="1"/>
        <v>0.19259259259259243</v>
      </c>
      <c r="F12" s="3">
        <f t="shared" si="1"/>
        <v>0.07244495700689192</v>
      </c>
      <c r="J12" s="6">
        <f>J11^0.5</f>
        <v>607418276.239903</v>
      </c>
      <c r="K12" s="6">
        <f>K11^0.5</f>
        <v>6011725.7321053</v>
      </c>
      <c r="L12" s="6">
        <f>L11^0.5</f>
        <v>10.558229018163983</v>
      </c>
      <c r="M12" s="6">
        <f>M11^0.5</f>
        <v>5.236134070094081</v>
      </c>
      <c r="N12" s="6">
        <f>N11^0.5</f>
        <v>638919513.176086</v>
      </c>
    </row>
    <row r="13" spans="1:6" ht="16.5">
      <c r="A13" s="1" t="s">
        <v>19</v>
      </c>
      <c r="B13" s="3">
        <f>(B$6-B4)/(B$6-B$7)</f>
        <v>0.6423252754286236</v>
      </c>
      <c r="C13" s="3">
        <f>(C4-C$7)/(C$6-C$7)</f>
        <v>0.3662465663946999</v>
      </c>
      <c r="D13" s="3">
        <f t="shared" si="1"/>
        <v>0.07182320441988943</v>
      </c>
      <c r="E13" s="3">
        <f t="shared" si="1"/>
        <v>0.8888888888888886</v>
      </c>
      <c r="F13" s="3">
        <f t="shared" si="1"/>
        <v>0.34838166755267097</v>
      </c>
    </row>
    <row r="14" spans="1:6" ht="16.5">
      <c r="A14" s="1" t="s">
        <v>24</v>
      </c>
      <c r="B14" s="3">
        <f>(B$6-B5)/(B$6-B$7)</f>
        <v>0</v>
      </c>
      <c r="C14" s="3">
        <f>(C5-C$7)/(C$6-C$7)</f>
        <v>1</v>
      </c>
      <c r="D14" s="3">
        <f t="shared" si="1"/>
        <v>0</v>
      </c>
      <c r="E14" s="3">
        <f t="shared" si="1"/>
        <v>0</v>
      </c>
      <c r="F14" s="3">
        <f t="shared" si="1"/>
        <v>1</v>
      </c>
    </row>
    <row r="15" spans="10:14" ht="16.5">
      <c r="J15">
        <f>J2/J$12</f>
        <v>0.3363285745444277</v>
      </c>
      <c r="K15">
        <f>K2/K$12</f>
        <v>0.47753060068404934</v>
      </c>
      <c r="L15">
        <f>L2/L$12</f>
        <v>0.6099507776276556</v>
      </c>
      <c r="M15">
        <f>M2/M$12</f>
        <v>0.6111379038738983</v>
      </c>
      <c r="N15">
        <f>N2/N$12</f>
        <v>0.34175598568676296</v>
      </c>
    </row>
    <row r="16" spans="2:14" ht="16.5">
      <c r="B16" s="3">
        <v>1</v>
      </c>
      <c r="C16" s="3">
        <v>1</v>
      </c>
      <c r="D16" s="3">
        <v>1</v>
      </c>
      <c r="E16" s="3">
        <v>1</v>
      </c>
      <c r="F16" s="3">
        <v>1</v>
      </c>
      <c r="J16">
        <f aca="true" t="shared" si="2" ref="J16:N18">J3/J$12</f>
        <v>0.3687011615560074</v>
      </c>
      <c r="K16">
        <f t="shared" si="2"/>
        <v>0.36350194559436755</v>
      </c>
      <c r="L16">
        <f t="shared" si="2"/>
        <v>0.4820884251746532</v>
      </c>
      <c r="M16">
        <f t="shared" si="2"/>
        <v>0.4029690553668517</v>
      </c>
      <c r="N16">
        <f t="shared" si="2"/>
        <v>0.36932826456807005</v>
      </c>
    </row>
    <row r="17" spans="10:14" ht="16.5">
      <c r="J17">
        <f t="shared" si="2"/>
        <v>0.47521925548054056</v>
      </c>
      <c r="K17">
        <f t="shared" si="2"/>
        <v>0.467963131613923</v>
      </c>
      <c r="L17">
        <f t="shared" si="2"/>
        <v>0.4508331834639193</v>
      </c>
      <c r="M17">
        <f t="shared" si="2"/>
        <v>0.5824908146298092</v>
      </c>
      <c r="N17">
        <f t="shared" si="2"/>
        <v>0.4743487415080307</v>
      </c>
    </row>
    <row r="18" spans="1:14" ht="16.5">
      <c r="A18" t="s">
        <v>0</v>
      </c>
      <c r="B18" t="s">
        <v>3</v>
      </c>
      <c r="C18" t="s">
        <v>9</v>
      </c>
      <c r="D18" t="s">
        <v>6</v>
      </c>
      <c r="E18" t="s">
        <v>7</v>
      </c>
      <c r="F18" t="s">
        <v>2</v>
      </c>
      <c r="J18">
        <f t="shared" si="2"/>
        <v>0.7246441903670275</v>
      </c>
      <c r="K18">
        <f t="shared" si="2"/>
        <v>0.6487228748930707</v>
      </c>
      <c r="L18">
        <f t="shared" si="2"/>
        <v>0.43852051248696355</v>
      </c>
      <c r="M18">
        <f t="shared" si="2"/>
        <v>0.35331410067709745</v>
      </c>
      <c r="N18">
        <f t="shared" si="2"/>
        <v>0.7223522344868561</v>
      </c>
    </row>
    <row r="19" spans="1:6" ht="16.5">
      <c r="A19" s="1" t="s">
        <v>10</v>
      </c>
      <c r="B19" s="3">
        <f>-(B11-B$16)</f>
        <v>0</v>
      </c>
      <c r="C19" s="3">
        <f>-(C11-C$16)</f>
        <v>0.6002093697329516</v>
      </c>
      <c r="D19" s="3">
        <f>-(D11-D$16)</f>
        <v>0</v>
      </c>
      <c r="E19" s="3">
        <f>-(E11-E$16)</f>
        <v>0</v>
      </c>
      <c r="F19" s="3">
        <f>-(F11-F$16)</f>
        <v>1</v>
      </c>
    </row>
    <row r="20" spans="1:15" ht="16.5">
      <c r="A20" s="1" t="s">
        <v>14</v>
      </c>
      <c r="B20" s="3">
        <f aca="true" t="shared" si="3" ref="B20:F22">-(B12-B$16)</f>
        <v>0.08336668857110541</v>
      </c>
      <c r="C20" s="3">
        <f>-(C12-C$16)</f>
        <v>1</v>
      </c>
      <c r="D20" s="3">
        <f t="shared" si="3"/>
        <v>0.7458563535911603</v>
      </c>
      <c r="E20" s="3">
        <f t="shared" si="3"/>
        <v>0.8074074074074076</v>
      </c>
      <c r="F20" s="3">
        <f t="shared" si="3"/>
        <v>0.9275550429931081</v>
      </c>
      <c r="J20">
        <f>LN(J15)</f>
        <v>-1.0896666964222237</v>
      </c>
      <c r="K20">
        <f>LN(K15)</f>
        <v>-0.7391270359125234</v>
      </c>
      <c r="L20">
        <f>LN(L15)</f>
        <v>-0.49437701748426743</v>
      </c>
      <c r="M20">
        <f>LN(M15)</f>
        <v>-0.49243264335611464</v>
      </c>
      <c r="N20">
        <f>LN(N15)</f>
        <v>-1.0736582887201571</v>
      </c>
      <c r="O20">
        <f>-1/LN(4)</f>
        <v>-0.7213475204444817</v>
      </c>
    </row>
    <row r="21" spans="1:14" ht="16.5">
      <c r="A21" s="1" t="s">
        <v>19</v>
      </c>
      <c r="B21" s="3">
        <f t="shared" si="3"/>
        <v>0.3576747245713764</v>
      </c>
      <c r="C21" s="3">
        <f>-(C13-C$16)</f>
        <v>0.6337534336053001</v>
      </c>
      <c r="D21" s="3">
        <f t="shared" si="3"/>
        <v>0.9281767955801106</v>
      </c>
      <c r="E21" s="3">
        <f t="shared" si="3"/>
        <v>0.11111111111111138</v>
      </c>
      <c r="F21" s="3">
        <f t="shared" si="3"/>
        <v>0.651618332447329</v>
      </c>
      <c r="J21">
        <f aca="true" t="shared" si="4" ref="J21:N23">LN(J16)</f>
        <v>-0.9977688233374337</v>
      </c>
      <c r="K21">
        <f t="shared" si="4"/>
        <v>-1.0119706296312294</v>
      </c>
      <c r="L21">
        <f t="shared" si="4"/>
        <v>-0.7296277270380984</v>
      </c>
      <c r="M21">
        <f t="shared" si="4"/>
        <v>-0.9088955056738205</v>
      </c>
      <c r="N21">
        <f t="shared" si="4"/>
        <v>-0.996069424530867</v>
      </c>
    </row>
    <row r="22" spans="1:14" ht="16.5">
      <c r="A22" s="1" t="s">
        <v>24</v>
      </c>
      <c r="B22" s="3">
        <f t="shared" si="3"/>
        <v>1</v>
      </c>
      <c r="C22" s="3">
        <f>-(C14-C$16)</f>
        <v>0</v>
      </c>
      <c r="D22" s="3">
        <f t="shared" si="3"/>
        <v>1</v>
      </c>
      <c r="E22" s="3">
        <f t="shared" si="3"/>
        <v>1</v>
      </c>
      <c r="F22" s="3">
        <f t="shared" si="3"/>
        <v>0</v>
      </c>
      <c r="J22">
        <f t="shared" si="4"/>
        <v>-0.7439789909622637</v>
      </c>
      <c r="K22">
        <f t="shared" si="4"/>
        <v>-0.7593657647704161</v>
      </c>
      <c r="L22">
        <f t="shared" si="4"/>
        <v>-0.7966578893572012</v>
      </c>
      <c r="M22">
        <f t="shared" si="4"/>
        <v>-0.5404418625424754</v>
      </c>
      <c r="N22">
        <f t="shared" si="4"/>
        <v>-0.7458124862340887</v>
      </c>
    </row>
    <row r="23" spans="1:14" ht="16.5">
      <c r="A23" s="1" t="s">
        <v>32</v>
      </c>
      <c r="B23" s="3">
        <f>MAX(B19:B22)</f>
        <v>1</v>
      </c>
      <c r="C23" s="3">
        <f>MAX(C19:C22)</f>
        <v>1</v>
      </c>
      <c r="D23" s="3">
        <f>MAX(D19:D22)</f>
        <v>1</v>
      </c>
      <c r="E23" s="3">
        <f>MAX(E19:E22)</f>
        <v>1</v>
      </c>
      <c r="F23" s="3">
        <f>MAX(F19:F22)</f>
        <v>1</v>
      </c>
      <c r="J23">
        <f t="shared" si="4"/>
        <v>-0.3220745165029596</v>
      </c>
      <c r="K23">
        <f t="shared" si="4"/>
        <v>-0.43274965671631793</v>
      </c>
      <c r="L23">
        <f t="shared" si="4"/>
        <v>-0.824348689502387</v>
      </c>
      <c r="M23">
        <f t="shared" si="4"/>
        <v>-1.0403978140715622</v>
      </c>
      <c r="N23">
        <f t="shared" si="4"/>
        <v>-0.3252423996539397</v>
      </c>
    </row>
    <row r="24" spans="1:6" ht="16.5">
      <c r="A24" s="1" t="s">
        <v>33</v>
      </c>
      <c r="B24" s="3">
        <f>MIN(B19:B22)</f>
        <v>0</v>
      </c>
      <c r="C24" s="3">
        <f>MIN(C19:C22)</f>
        <v>0</v>
      </c>
      <c r="D24" s="3">
        <f>MIN(D19:D22)</f>
        <v>0</v>
      </c>
      <c r="E24" s="3">
        <f>MIN(E19:E22)</f>
        <v>0</v>
      </c>
      <c r="F24" s="3">
        <f>MIN(F19:F22)</f>
        <v>0</v>
      </c>
    </row>
    <row r="25" spans="1:6" ht="16.5">
      <c r="A25" s="1" t="s">
        <v>34</v>
      </c>
      <c r="B25" s="4">
        <f>B23*0.5</f>
        <v>0.5</v>
      </c>
      <c r="C25" s="4">
        <f>C23*0.5</f>
        <v>0.5</v>
      </c>
      <c r="D25" s="4">
        <f>D23*0.5</f>
        <v>0.5</v>
      </c>
      <c r="E25" s="4">
        <f>E23*0.5</f>
        <v>0.5</v>
      </c>
      <c r="F25" s="4">
        <f>F23*0.5</f>
        <v>0.5</v>
      </c>
    </row>
    <row r="26" spans="10:14" ht="16.5">
      <c r="J26">
        <f aca="true" t="shared" si="5" ref="J26:N29">J15*J20*$O$20</f>
        <v>0.26436380109067426</v>
      </c>
      <c r="K26">
        <f t="shared" si="5"/>
        <v>0.25460377488371216</v>
      </c>
      <c r="L26">
        <f t="shared" si="5"/>
        <v>0.21751920422742851</v>
      </c>
      <c r="M26">
        <f t="shared" si="5"/>
        <v>0.21708539102519825</v>
      </c>
      <c r="N26">
        <f t="shared" si="5"/>
        <v>0.2646834301885957</v>
      </c>
    </row>
    <row r="27" spans="10:14" ht="16.5">
      <c r="J27">
        <f t="shared" si="5"/>
        <v>0.26536826120514484</v>
      </c>
      <c r="K27">
        <f t="shared" si="5"/>
        <v>0.26535006061638017</v>
      </c>
      <c r="L27">
        <f t="shared" si="5"/>
        <v>0.25373044265101696</v>
      </c>
      <c r="M27">
        <f t="shared" si="5"/>
        <v>0.2641984080875025</v>
      </c>
      <c r="N27">
        <f t="shared" si="5"/>
        <v>0.2653668674336376</v>
      </c>
    </row>
    <row r="28" spans="1:14" ht="16.5">
      <c r="A28" t="s">
        <v>0</v>
      </c>
      <c r="B28" t="s">
        <v>3</v>
      </c>
      <c r="C28" t="s">
        <v>9</v>
      </c>
      <c r="D28" t="s">
        <v>6</v>
      </c>
      <c r="E28" t="s">
        <v>7</v>
      </c>
      <c r="F28" t="s">
        <v>2</v>
      </c>
      <c r="J28">
        <f t="shared" si="5"/>
        <v>0.2550346824556365</v>
      </c>
      <c r="K28">
        <f t="shared" si="5"/>
        <v>0.25633457892398753</v>
      </c>
      <c r="L28">
        <f t="shared" si="5"/>
        <v>0.25907904011123123</v>
      </c>
      <c r="M28">
        <f t="shared" si="5"/>
        <v>0.22708194565410403</v>
      </c>
      <c r="N28">
        <f t="shared" si="5"/>
        <v>0.2551948735911506</v>
      </c>
    </row>
    <row r="29" spans="1:14" ht="16.5">
      <c r="A29" s="1" t="s">
        <v>10</v>
      </c>
      <c r="B29" s="5">
        <f>(B$24+B$25)/(B19+B$25)</f>
        <v>1</v>
      </c>
      <c r="C29" s="5">
        <f>(C$24+C$25)/(C19+C$25)</f>
        <v>0.4544589545909453</v>
      </c>
      <c r="D29" s="5">
        <f>(D$24+D$25)/(D19+D$25)</f>
        <v>1</v>
      </c>
      <c r="E29" s="5">
        <f>(E$24+E$25)/(E19+E$25)</f>
        <v>1</v>
      </c>
      <c r="F29" s="5">
        <f>(F$24+F$25)/(F19+F$25)</f>
        <v>0.3333333333333333</v>
      </c>
      <c r="G29" s="5">
        <f>SUM(B29:F29)</f>
        <v>3.7877922879242787</v>
      </c>
      <c r="J29">
        <f t="shared" si="5"/>
        <v>0.16835488464412415</v>
      </c>
      <c r="K29">
        <f t="shared" si="5"/>
        <v>0.2025072086329582</v>
      </c>
      <c r="L29">
        <f t="shared" si="5"/>
        <v>0.260762663346995</v>
      </c>
      <c r="M29">
        <f t="shared" si="5"/>
        <v>0.26515812826949964</v>
      </c>
      <c r="N29">
        <f t="shared" si="5"/>
        <v>0.16947307926009242</v>
      </c>
    </row>
    <row r="30" spans="1:14" ht="16.5">
      <c r="A30" s="1" t="s">
        <v>14</v>
      </c>
      <c r="B30" s="5">
        <f aca="true" t="shared" si="6" ref="B30:F32">(B$24+B$25)/(B20+B$25)</f>
        <v>0.8570938481672595</v>
      </c>
      <c r="C30" s="5">
        <f>(C$24+C$25)/(C20+C$25)</f>
        <v>0.3333333333333333</v>
      </c>
      <c r="D30" s="5">
        <f t="shared" si="6"/>
        <v>0.401330376940133</v>
      </c>
      <c r="E30" s="5">
        <f t="shared" si="6"/>
        <v>0.38243626062322944</v>
      </c>
      <c r="F30" s="5">
        <f t="shared" si="6"/>
        <v>0.35024919175912567</v>
      </c>
      <c r="G30" s="5">
        <f>SUM(B30:F30)</f>
        <v>2.324443010823081</v>
      </c>
      <c r="I30" t="s">
        <v>36</v>
      </c>
      <c r="J30">
        <f>SUM(J26:J29)</f>
        <v>0.9531216293955797</v>
      </c>
      <c r="K30">
        <f>SUM(K26:K29)</f>
        <v>0.978795623057038</v>
      </c>
      <c r="L30">
        <f>SUM(L26:L29)</f>
        <v>0.9910913503366718</v>
      </c>
      <c r="M30">
        <f>SUM(M26:M29)</f>
        <v>0.9735238730363045</v>
      </c>
      <c r="N30">
        <f>SUM(N26:N29)</f>
        <v>0.9547182504734764</v>
      </c>
    </row>
    <row r="31" spans="1:15" ht="16.5">
      <c r="A31" s="1" t="s">
        <v>19</v>
      </c>
      <c r="B31" s="5">
        <f t="shared" si="6"/>
        <v>0.5829715924645854</v>
      </c>
      <c r="C31" s="5">
        <f>(C$24+C$25)/(C21+C$25)</f>
        <v>0.4410129973410672</v>
      </c>
      <c r="D31" s="5">
        <f t="shared" si="6"/>
        <v>0.35009671179883944</v>
      </c>
      <c r="E31" s="5">
        <f t="shared" si="6"/>
        <v>0.8181818181818178</v>
      </c>
      <c r="F31" s="5">
        <f t="shared" si="6"/>
        <v>0.43417162258735426</v>
      </c>
      <c r="G31" s="5">
        <f>SUM(B31:F31)</f>
        <v>2.626434742373664</v>
      </c>
      <c r="J31">
        <f>1-J30</f>
        <v>0.04687837060442035</v>
      </c>
      <c r="K31">
        <f>1-K30</f>
        <v>0.021204376942961956</v>
      </c>
      <c r="L31">
        <f>1-L30</f>
        <v>0.008908649663328161</v>
      </c>
      <c r="M31">
        <f>1-M30</f>
        <v>0.0264761269636955</v>
      </c>
      <c r="N31">
        <f>1-N30</f>
        <v>0.04528174952652364</v>
      </c>
      <c r="O31">
        <f>SUM(J31:N31)</f>
        <v>0.1487492737009296</v>
      </c>
    </row>
    <row r="32" spans="1:14" ht="16.5">
      <c r="A32" s="1" t="s">
        <v>24</v>
      </c>
      <c r="B32" s="5">
        <f t="shared" si="6"/>
        <v>0.3333333333333333</v>
      </c>
      <c r="C32" s="5">
        <f>(C$24+C$25)/(C22+C$25)</f>
        <v>1</v>
      </c>
      <c r="D32" s="5">
        <f t="shared" si="6"/>
        <v>0.3333333333333333</v>
      </c>
      <c r="E32" s="5">
        <f t="shared" si="6"/>
        <v>0.3333333333333333</v>
      </c>
      <c r="F32" s="5">
        <f t="shared" si="6"/>
        <v>1</v>
      </c>
      <c r="G32" s="5">
        <f>SUM(B32:F32)</f>
        <v>3</v>
      </c>
      <c r="J32">
        <f>J31/$O$31</f>
        <v>0.3151502487243901</v>
      </c>
      <c r="K32">
        <f>K31/$O$31</f>
        <v>0.14255112926194705</v>
      </c>
      <c r="L32">
        <f>L31/$O$31</f>
        <v>0.05989037419597489</v>
      </c>
      <c r="M32">
        <f>M31/$O$31</f>
        <v>0.1779916385805522</v>
      </c>
      <c r="N32">
        <f>N31/$O$31</f>
        <v>0.30441660923713576</v>
      </c>
    </row>
    <row r="34" spans="2:6" ht="16.5">
      <c r="B34">
        <v>0.2644879432</v>
      </c>
      <c r="C34">
        <v>0.117797966</v>
      </c>
      <c r="D34">
        <v>0.021896043799999997</v>
      </c>
      <c r="E34">
        <v>0.3326650648</v>
      </c>
      <c r="F34">
        <v>0.2631529822</v>
      </c>
    </row>
    <row r="36" spans="1:7" ht="16.5">
      <c r="A36" s="1" t="s">
        <v>10</v>
      </c>
      <c r="B36">
        <f>B29*B$34</f>
        <v>0.2644879432</v>
      </c>
      <c r="C36">
        <f>C29*C$34</f>
        <v>0.05353434048129972</v>
      </c>
      <c r="D36">
        <f>D29*D$34</f>
        <v>0.021896043799999997</v>
      </c>
      <c r="E36">
        <f>E29*E$34</f>
        <v>0.3326650648</v>
      </c>
      <c r="F36">
        <f>F29*F$34</f>
        <v>0.08771766073333333</v>
      </c>
      <c r="G36">
        <f>SUM(B36:F36)</f>
        <v>0.7603010530146331</v>
      </c>
    </row>
    <row r="37" spans="1:7" ht="16.5">
      <c r="A37" s="1" t="s">
        <v>14</v>
      </c>
      <c r="B37">
        <f aca="true" t="shared" si="7" ref="B37:F39">B30*B$34</f>
        <v>0.22669098903113158</v>
      </c>
      <c r="C37">
        <f t="shared" si="7"/>
        <v>0.03926598866666667</v>
      </c>
      <c r="D37">
        <f t="shared" si="7"/>
        <v>0.008787547511751662</v>
      </c>
      <c r="E37">
        <f t="shared" si="7"/>
        <v>0.12722318342209632</v>
      </c>
      <c r="F37">
        <f t="shared" si="7"/>
        <v>0.09216911932455359</v>
      </c>
      <c r="G37">
        <f>SUM(B37:F37)</f>
        <v>0.4941368279561998</v>
      </c>
    </row>
    <row r="38" spans="1:7" ht="16.5">
      <c r="A38" s="1" t="s">
        <v>19</v>
      </c>
      <c r="B38">
        <f t="shared" si="7"/>
        <v>0.1541889574349868</v>
      </c>
      <c r="C38">
        <f t="shared" si="7"/>
        <v>0.051950434066341124</v>
      </c>
      <c r="D38">
        <f t="shared" si="7"/>
        <v>0.007665732935783365</v>
      </c>
      <c r="E38">
        <f t="shared" si="7"/>
        <v>0.27218050756363626</v>
      </c>
      <c r="F38">
        <f t="shared" si="7"/>
        <v>0.11425355727047515</v>
      </c>
      <c r="G38">
        <f>SUM(B38:F38)</f>
        <v>0.6002391892712227</v>
      </c>
    </row>
    <row r="39" spans="1:7" ht="16.5">
      <c r="A39" s="1" t="s">
        <v>24</v>
      </c>
      <c r="B39">
        <f t="shared" si="7"/>
        <v>0.08816264773333334</v>
      </c>
      <c r="C39">
        <f t="shared" si="7"/>
        <v>0.117797966</v>
      </c>
      <c r="D39">
        <f t="shared" si="7"/>
        <v>0.007298681266666666</v>
      </c>
      <c r="E39">
        <f t="shared" si="7"/>
        <v>0.11088835493333334</v>
      </c>
      <c r="F39">
        <f t="shared" si="7"/>
        <v>0.2631529822</v>
      </c>
      <c r="G39">
        <f>SUM(B39:F39)</f>
        <v>0.5873006321333334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5">
      <selection activeCell="G34" sqref="G34:G37"/>
    </sheetView>
  </sheetViews>
  <sheetFormatPr defaultColWidth="9.00390625" defaultRowHeight="16.5"/>
  <cols>
    <col min="1" max="1" width="11.625" style="0" bestFit="1" customWidth="1"/>
    <col min="2" max="2" width="16.125" style="0" bestFit="1" customWidth="1"/>
    <col min="3" max="3" width="14.375" style="0" bestFit="1" customWidth="1"/>
    <col min="4" max="5" width="12.125" style="0" bestFit="1" customWidth="1"/>
    <col min="6" max="6" width="16.125" style="0" bestFit="1" customWidth="1"/>
    <col min="7" max="7" width="10.00390625" style="0" bestFit="1" customWidth="1"/>
    <col min="10" max="10" width="24.125" style="0" bestFit="1" customWidth="1"/>
    <col min="11" max="11" width="14.50390625" style="0" bestFit="1" customWidth="1"/>
    <col min="12" max="13" width="12.125" style="0" bestFit="1" customWidth="1"/>
    <col min="14" max="14" width="14.50390625" style="0" bestFit="1" customWidth="1"/>
  </cols>
  <sheetData>
    <row r="1" spans="1:14" ht="16.5">
      <c r="A1" t="s">
        <v>0</v>
      </c>
      <c r="B1" t="s">
        <v>3</v>
      </c>
      <c r="C1" t="s">
        <v>9</v>
      </c>
      <c r="D1" t="s">
        <v>6</v>
      </c>
      <c r="E1" t="s">
        <v>7</v>
      </c>
      <c r="F1" t="s">
        <v>2</v>
      </c>
      <c r="I1" t="s">
        <v>0</v>
      </c>
      <c r="J1" t="s">
        <v>3</v>
      </c>
      <c r="K1" t="s">
        <v>9</v>
      </c>
      <c r="L1" t="s">
        <v>6</v>
      </c>
      <c r="M1" t="s">
        <v>7</v>
      </c>
      <c r="N1" t="s">
        <v>2</v>
      </c>
    </row>
    <row r="2" spans="1:14" ht="16.5">
      <c r="A2" s="1" t="s">
        <v>11</v>
      </c>
      <c r="B2" s="2">
        <v>145709515</v>
      </c>
      <c r="C2" s="2">
        <v>2388439</v>
      </c>
      <c r="D2">
        <v>5.96</v>
      </c>
      <c r="E2">
        <v>2.32</v>
      </c>
      <c r="F2" s="2">
        <v>154941812</v>
      </c>
      <c r="I2" s="1" t="s">
        <v>11</v>
      </c>
      <c r="J2" s="2">
        <v>145709515</v>
      </c>
      <c r="K2" s="2">
        <v>2388439</v>
      </c>
      <c r="L2">
        <v>5.96</v>
      </c>
      <c r="M2">
        <v>2.32</v>
      </c>
      <c r="N2" s="2">
        <v>154941812</v>
      </c>
    </row>
    <row r="3" spans="1:14" ht="16.5">
      <c r="A3" s="1" t="s">
        <v>15</v>
      </c>
      <c r="B3" s="2">
        <v>154888083</v>
      </c>
      <c r="C3" s="2">
        <v>1600756</v>
      </c>
      <c r="D3">
        <v>4.72</v>
      </c>
      <c r="E3">
        <v>0.98</v>
      </c>
      <c r="F3" s="2">
        <v>162554195</v>
      </c>
      <c r="I3" s="1" t="s">
        <v>15</v>
      </c>
      <c r="J3" s="2">
        <v>154888083</v>
      </c>
      <c r="K3" s="2">
        <v>1600756</v>
      </c>
      <c r="L3">
        <v>4.72</v>
      </c>
      <c r="M3">
        <v>0.98</v>
      </c>
      <c r="N3" s="2">
        <v>162554195</v>
      </c>
    </row>
    <row r="4" spans="1:14" ht="16.5">
      <c r="A4" s="1" t="s">
        <v>20</v>
      </c>
      <c r="B4" s="2">
        <v>207589403</v>
      </c>
      <c r="C4" s="2">
        <v>2595959</v>
      </c>
      <c r="D4">
        <v>6.03</v>
      </c>
      <c r="E4">
        <v>3.65</v>
      </c>
      <c r="F4" s="2">
        <v>220902441</v>
      </c>
      <c r="I4" s="1" t="s">
        <v>20</v>
      </c>
      <c r="J4" s="2">
        <v>207589403</v>
      </c>
      <c r="K4" s="2">
        <v>2595959</v>
      </c>
      <c r="L4">
        <v>6.03</v>
      </c>
      <c r="M4">
        <v>3.65</v>
      </c>
      <c r="N4" s="2">
        <v>220902441</v>
      </c>
    </row>
    <row r="5" spans="1:14" ht="16.5">
      <c r="A5" s="1" t="s">
        <v>25</v>
      </c>
      <c r="B5" s="2">
        <v>379274994</v>
      </c>
      <c r="C5" s="2">
        <v>3372736</v>
      </c>
      <c r="D5">
        <v>5.91</v>
      </c>
      <c r="E5">
        <v>2.82</v>
      </c>
      <c r="F5" s="2">
        <v>403104473</v>
      </c>
      <c r="I5" s="1" t="s">
        <v>25</v>
      </c>
      <c r="J5" s="2">
        <v>379274994</v>
      </c>
      <c r="K5" s="2">
        <v>3372736</v>
      </c>
      <c r="L5">
        <v>5.91</v>
      </c>
      <c r="M5">
        <v>2.82</v>
      </c>
      <c r="N5" s="2">
        <v>403104473</v>
      </c>
    </row>
    <row r="6" spans="1:6" ht="16.5">
      <c r="A6" s="1" t="s">
        <v>30</v>
      </c>
      <c r="B6" s="8">
        <f>MAX(B2:B5)</f>
        <v>379274994</v>
      </c>
      <c r="C6" s="8">
        <f>MAX(C2:C5)</f>
        <v>3372736</v>
      </c>
      <c r="D6" s="8">
        <f>MAX(D2:D5)</f>
        <v>6.03</v>
      </c>
      <c r="E6" s="8">
        <f>MAX(E2:E5)</f>
        <v>3.65</v>
      </c>
      <c r="F6" s="8">
        <f>MAX(F2:F5)</f>
        <v>403104473</v>
      </c>
    </row>
    <row r="7" spans="1:14" ht="16.5">
      <c r="A7" s="1" t="s">
        <v>31</v>
      </c>
      <c r="B7" s="8">
        <f>MIN(B2:B5)</f>
        <v>145709515</v>
      </c>
      <c r="C7" s="8">
        <f>MIN(C2:C5)</f>
        <v>1600756</v>
      </c>
      <c r="D7" s="8">
        <f>MIN(D2:D5)</f>
        <v>4.72</v>
      </c>
      <c r="E7" s="8">
        <f>MIN(E2:E5)</f>
        <v>0.98</v>
      </c>
      <c r="F7" s="8">
        <f>MIN(F2:F5)</f>
        <v>154941812</v>
      </c>
      <c r="J7" s="2">
        <f>J2^2</f>
        <v>21231262761535224</v>
      </c>
      <c r="K7" s="2">
        <f>K2^2</f>
        <v>5704640856721</v>
      </c>
      <c r="L7" s="2">
        <f>L2^2</f>
        <v>35.5216</v>
      </c>
      <c r="M7" s="2">
        <f>M2^2</f>
        <v>5.3824</v>
      </c>
      <c r="N7" s="2">
        <f>N2^2</f>
        <v>24006965105843344</v>
      </c>
    </row>
    <row r="8" spans="10:14" ht="16.5">
      <c r="J8" s="2">
        <f aca="true" t="shared" si="0" ref="J8:N10">J3^2</f>
        <v>23990318255414890</v>
      </c>
      <c r="K8" s="2">
        <f t="shared" si="0"/>
        <v>2562419771536</v>
      </c>
      <c r="L8" s="2">
        <f t="shared" si="0"/>
        <v>22.278399999999998</v>
      </c>
      <c r="M8" s="2">
        <f t="shared" si="0"/>
        <v>0.9603999999999999</v>
      </c>
      <c r="N8" s="2">
        <f t="shared" si="0"/>
        <v>26423866312098024</v>
      </c>
    </row>
    <row r="9" spans="1:14" ht="16.5">
      <c r="A9" t="s">
        <v>0</v>
      </c>
      <c r="B9" t="s">
        <v>3</v>
      </c>
      <c r="C9" t="s">
        <v>9</v>
      </c>
      <c r="D9" t="s">
        <v>6</v>
      </c>
      <c r="E9" t="s">
        <v>7</v>
      </c>
      <c r="F9" t="s">
        <v>2</v>
      </c>
      <c r="J9" s="2">
        <f t="shared" si="0"/>
        <v>43093360237896410</v>
      </c>
      <c r="K9" s="2">
        <f t="shared" si="0"/>
        <v>6739003129681</v>
      </c>
      <c r="L9" s="2">
        <f t="shared" si="0"/>
        <v>36.3609</v>
      </c>
      <c r="M9" s="2">
        <f t="shared" si="0"/>
        <v>13.3225</v>
      </c>
      <c r="N9" s="2">
        <f t="shared" si="0"/>
        <v>48797888439758480</v>
      </c>
    </row>
    <row r="10" spans="1:14" ht="16.5">
      <c r="A10" s="1" t="s">
        <v>11</v>
      </c>
      <c r="B10" s="3">
        <f>(B$6-B2)/(B$6-B$7)</f>
        <v>1</v>
      </c>
      <c r="C10" s="3">
        <f>(C2-C$7)/(C$6-C$7)</f>
        <v>0.4445213828598517</v>
      </c>
      <c r="D10" s="3">
        <f>(D2-D$7)/(D$6-D$7)</f>
        <v>0.946564885496183</v>
      </c>
      <c r="E10" s="3">
        <f>(E2-E$7)/(E$6-E$7)</f>
        <v>0.50187265917603</v>
      </c>
      <c r="F10" s="3">
        <f>(F2-F$7)/(F$6-F$7)</f>
        <v>0</v>
      </c>
      <c r="J10" s="2">
        <f t="shared" si="0"/>
        <v>1.4384952107370003E+17</v>
      </c>
      <c r="K10" s="2">
        <f t="shared" si="0"/>
        <v>11375348125696</v>
      </c>
      <c r="L10" s="2">
        <f t="shared" si="0"/>
        <v>34.9281</v>
      </c>
      <c r="M10" s="2">
        <f t="shared" si="0"/>
        <v>7.952399999999999</v>
      </c>
      <c r="N10" s="2">
        <f t="shared" si="0"/>
        <v>1.6249321615260774E+17</v>
      </c>
    </row>
    <row r="11" spans="1:14" ht="16.5">
      <c r="A11" s="1" t="s">
        <v>15</v>
      </c>
      <c r="B11" s="3">
        <f>(B$6-B3)/(B$6-B$7)</f>
        <v>0.9607023775975044</v>
      </c>
      <c r="C11" s="3">
        <f aca="true" t="shared" si="1" ref="C11:F13">(C3-C$7)/(C$6-C$7)</f>
        <v>0</v>
      </c>
      <c r="D11" s="3">
        <f t="shared" si="1"/>
        <v>0</v>
      </c>
      <c r="E11" s="3">
        <f t="shared" si="1"/>
        <v>0</v>
      </c>
      <c r="F11" s="3">
        <f t="shared" si="1"/>
        <v>0.030674973299065326</v>
      </c>
      <c r="I11" t="s">
        <v>35</v>
      </c>
      <c r="J11" s="2">
        <f>SUM(J7:J10)</f>
        <v>2.3216446232854656E+17</v>
      </c>
      <c r="K11" s="2">
        <f>SUM(K7:K10)</f>
        <v>26381411883634</v>
      </c>
      <c r="L11" s="2">
        <f>SUM(L7:L10)</f>
        <v>129.089</v>
      </c>
      <c r="M11" s="2">
        <f>SUM(M7:M10)</f>
        <v>27.6177</v>
      </c>
      <c r="N11" s="2">
        <f>SUM(N7:N10)</f>
        <v>2.617219360103076E+17</v>
      </c>
    </row>
    <row r="12" spans="1:14" ht="16.5">
      <c r="A12" s="1" t="s">
        <v>20</v>
      </c>
      <c r="B12" s="3">
        <f>(B$6-B4)/(B$6-B$7)</f>
        <v>0.7350640674086945</v>
      </c>
      <c r="C12" s="3">
        <f t="shared" si="1"/>
        <v>0.5616333141457579</v>
      </c>
      <c r="D12" s="3">
        <f t="shared" si="1"/>
        <v>1</v>
      </c>
      <c r="E12" s="3">
        <f t="shared" si="1"/>
        <v>1</v>
      </c>
      <c r="F12" s="3">
        <f t="shared" si="1"/>
        <v>0.2657959450233329</v>
      </c>
      <c r="J12" s="6">
        <f>J11^0.5</f>
        <v>481834476.0688535</v>
      </c>
      <c r="K12" s="6">
        <f>K11^0.5</f>
        <v>5136283.859331959</v>
      </c>
      <c r="L12" s="6">
        <f>L11^0.5</f>
        <v>11.361734022586518</v>
      </c>
      <c r="M12" s="6">
        <f>M11^0.5</f>
        <v>5.255254513341861</v>
      </c>
      <c r="N12" s="6">
        <f>N11^0.5</f>
        <v>511587662.0974235</v>
      </c>
    </row>
    <row r="13" spans="1:6" ht="16.5">
      <c r="A13" s="1" t="s">
        <v>25</v>
      </c>
      <c r="B13" s="3">
        <f>(B$6-B5)/(B$6-B$7)</f>
        <v>0</v>
      </c>
      <c r="C13" s="3">
        <f t="shared" si="1"/>
        <v>1</v>
      </c>
      <c r="D13" s="3">
        <f t="shared" si="1"/>
        <v>0.9083969465648855</v>
      </c>
      <c r="E13" s="3">
        <f t="shared" si="1"/>
        <v>0.6891385767790262</v>
      </c>
      <c r="F13" s="3">
        <f t="shared" si="1"/>
        <v>1</v>
      </c>
    </row>
    <row r="14" spans="9:14" ht="16.5">
      <c r="I14" t="s">
        <v>0</v>
      </c>
      <c r="J14" t="s">
        <v>3</v>
      </c>
      <c r="K14" t="s">
        <v>9</v>
      </c>
      <c r="L14" t="s">
        <v>6</v>
      </c>
      <c r="M14" t="s">
        <v>7</v>
      </c>
      <c r="N14" t="s">
        <v>2</v>
      </c>
    </row>
    <row r="15" spans="2:14" ht="16.5">
      <c r="B15" s="3">
        <v>1</v>
      </c>
      <c r="C15" s="3">
        <v>1</v>
      </c>
      <c r="D15" s="3">
        <v>1</v>
      </c>
      <c r="E15" s="3">
        <v>1</v>
      </c>
      <c r="F15" s="3">
        <v>1</v>
      </c>
      <c r="I15" s="1" t="s">
        <v>11</v>
      </c>
      <c r="J15">
        <f>J2/J$12</f>
        <v>0.30240574769327694</v>
      </c>
      <c r="K15">
        <f>K2/K$12</f>
        <v>0.4650130455038067</v>
      </c>
      <c r="L15">
        <f>L2/L$12</f>
        <v>0.5245678158062704</v>
      </c>
      <c r="M15">
        <f>M2/M$12</f>
        <v>0.44146291946661437</v>
      </c>
      <c r="N15">
        <f>N2/N$12</f>
        <v>0.3028646378311091</v>
      </c>
    </row>
    <row r="16" spans="9:14" ht="16.5">
      <c r="I16" s="1" t="s">
        <v>15</v>
      </c>
      <c r="J16">
        <f aca="true" t="shared" si="2" ref="J16:N18">J3/J$12</f>
        <v>0.32145496159529</v>
      </c>
      <c r="K16">
        <f t="shared" si="2"/>
        <v>0.3116564512087148</v>
      </c>
      <c r="L16">
        <f t="shared" si="2"/>
        <v>0.41542954540362353</v>
      </c>
      <c r="M16">
        <f t="shared" si="2"/>
        <v>0.1864800263264147</v>
      </c>
      <c r="N16">
        <f t="shared" si="2"/>
        <v>0.31774455688308645</v>
      </c>
    </row>
    <row r="17" spans="1:14" ht="16.5">
      <c r="A17" t="s">
        <v>0</v>
      </c>
      <c r="B17" t="s">
        <v>3</v>
      </c>
      <c r="C17" t="s">
        <v>9</v>
      </c>
      <c r="D17" t="s">
        <v>6</v>
      </c>
      <c r="E17" t="s">
        <v>7</v>
      </c>
      <c r="F17" t="s">
        <v>2</v>
      </c>
      <c r="I17" s="1" t="s">
        <v>20</v>
      </c>
      <c r="J17">
        <f t="shared" si="2"/>
        <v>0.43083136078941714</v>
      </c>
      <c r="K17">
        <f t="shared" si="2"/>
        <v>0.5054157969255302</v>
      </c>
      <c r="L17">
        <f t="shared" si="2"/>
        <v>0.5307288471999683</v>
      </c>
      <c r="M17">
        <f t="shared" si="2"/>
        <v>0.69454295519532</v>
      </c>
      <c r="N17">
        <f t="shared" si="2"/>
        <v>0.431797827364204</v>
      </c>
    </row>
    <row r="18" spans="1:14" ht="16.5">
      <c r="A18" s="1" t="s">
        <v>11</v>
      </c>
      <c r="B18" s="3">
        <f>-(B10-B$15)</f>
        <v>0</v>
      </c>
      <c r="C18" s="3">
        <f>-(C10-C$15)</f>
        <v>0.5554786171401482</v>
      </c>
      <c r="D18" s="3">
        <f>-(D10-D$15)</f>
        <v>0.053435114503816994</v>
      </c>
      <c r="E18" s="3">
        <f>-(E10-E$15)</f>
        <v>0.49812734082397003</v>
      </c>
      <c r="F18" s="3">
        <f>-(F10-F$15)</f>
        <v>1</v>
      </c>
      <c r="I18" s="1" t="s">
        <v>25</v>
      </c>
      <c r="J18">
        <f t="shared" si="2"/>
        <v>0.7871478958799165</v>
      </c>
      <c r="K18">
        <f t="shared" si="2"/>
        <v>0.65664906620614</v>
      </c>
      <c r="L18">
        <f t="shared" si="2"/>
        <v>0.5201670790964863</v>
      </c>
      <c r="M18">
        <f t="shared" si="2"/>
        <v>0.5366057900413157</v>
      </c>
      <c r="N18">
        <f t="shared" si="2"/>
        <v>0.787947995749818</v>
      </c>
    </row>
    <row r="19" spans="1:6" ht="16.5">
      <c r="A19" s="1" t="s">
        <v>15</v>
      </c>
      <c r="B19" s="3">
        <f aca="true" t="shared" si="3" ref="B19:F21">-(B11-B$15)</f>
        <v>0.03929762240249557</v>
      </c>
      <c r="C19" s="3">
        <f t="shared" si="3"/>
        <v>1</v>
      </c>
      <c r="D19" s="3">
        <f t="shared" si="3"/>
        <v>1</v>
      </c>
      <c r="E19" s="3">
        <f t="shared" si="3"/>
        <v>1</v>
      </c>
      <c r="F19" s="3">
        <f t="shared" si="3"/>
        <v>0.9693250267009347</v>
      </c>
    </row>
    <row r="20" spans="1:6" ht="16.5">
      <c r="A20" s="1" t="s">
        <v>20</v>
      </c>
      <c r="B20" s="3">
        <f t="shared" si="3"/>
        <v>0.26493593259130555</v>
      </c>
      <c r="C20" s="3">
        <f t="shared" si="3"/>
        <v>0.4383666858542421</v>
      </c>
      <c r="D20" s="3">
        <f t="shared" si="3"/>
        <v>0</v>
      </c>
      <c r="E20" s="3">
        <f t="shared" si="3"/>
        <v>0</v>
      </c>
      <c r="F20" s="3">
        <f t="shared" si="3"/>
        <v>0.7342040549766671</v>
      </c>
    </row>
    <row r="21" spans="1:14" ht="16.5">
      <c r="A21" s="1" t="s">
        <v>25</v>
      </c>
      <c r="B21" s="3">
        <f t="shared" si="3"/>
        <v>1</v>
      </c>
      <c r="C21" s="3">
        <f t="shared" si="3"/>
        <v>0</v>
      </c>
      <c r="D21" s="3">
        <f t="shared" si="3"/>
        <v>0.09160305343511455</v>
      </c>
      <c r="E21" s="3">
        <f t="shared" si="3"/>
        <v>0.31086142322097376</v>
      </c>
      <c r="F21" s="3">
        <f t="shared" si="3"/>
        <v>0</v>
      </c>
      <c r="I21" t="s">
        <v>0</v>
      </c>
      <c r="J21" t="s">
        <v>3</v>
      </c>
      <c r="K21" t="s">
        <v>9</v>
      </c>
      <c r="L21" t="s">
        <v>6</v>
      </c>
      <c r="M21" t="s">
        <v>7</v>
      </c>
      <c r="N21" t="s">
        <v>2</v>
      </c>
    </row>
    <row r="22" spans="1:15" ht="16.5">
      <c r="A22" s="1" t="s">
        <v>32</v>
      </c>
      <c r="B22" s="3">
        <f>MAX(B18:B21)</f>
        <v>1</v>
      </c>
      <c r="C22" s="3">
        <f>MAX(C18:C21)</f>
        <v>1</v>
      </c>
      <c r="D22" s="3">
        <f>MAX(D18:D21)</f>
        <v>1</v>
      </c>
      <c r="E22" s="3">
        <f>MAX(E18:E21)</f>
        <v>1</v>
      </c>
      <c r="F22" s="3">
        <f>MAX(F18:F21)</f>
        <v>1</v>
      </c>
      <c r="I22" s="1" t="s">
        <v>11</v>
      </c>
      <c r="J22">
        <f>LN(J15)</f>
        <v>-1.1959856279351764</v>
      </c>
      <c r="K22">
        <f>LN(K15)</f>
        <v>-0.7656898189414145</v>
      </c>
      <c r="L22">
        <f>LN(L15)</f>
        <v>-0.6451805634003351</v>
      </c>
      <c r="M22">
        <f>LN(M15)</f>
        <v>-0.8176612500833673</v>
      </c>
      <c r="N22">
        <f>LN(N15)</f>
        <v>-1.194469313122059</v>
      </c>
      <c r="O22">
        <f>-1/LN(4)</f>
        <v>-0.7213475204444817</v>
      </c>
    </row>
    <row r="23" spans="1:14" ht="16.5">
      <c r="A23" s="1" t="s">
        <v>33</v>
      </c>
      <c r="B23" s="3">
        <f>MIN(B18:B21)</f>
        <v>0</v>
      </c>
      <c r="C23" s="3">
        <f>MIN(C18:C21)</f>
        <v>0</v>
      </c>
      <c r="D23" s="3">
        <f>MIN(D18:D21)</f>
        <v>0</v>
      </c>
      <c r="E23" s="3">
        <f>MIN(E18:E21)</f>
        <v>0</v>
      </c>
      <c r="F23" s="3">
        <f>MIN(F18:F21)</f>
        <v>0</v>
      </c>
      <c r="I23" s="1" t="s">
        <v>15</v>
      </c>
      <c r="J23">
        <f aca="true" t="shared" si="4" ref="J23:N25">LN(J16)</f>
        <v>-1.1348978334683277</v>
      </c>
      <c r="K23">
        <f t="shared" si="4"/>
        <v>-1.165853815769167</v>
      </c>
      <c r="L23">
        <f t="shared" si="4"/>
        <v>-0.8784422448801296</v>
      </c>
      <c r="M23">
        <f t="shared" si="4"/>
        <v>-1.6794311430791053</v>
      </c>
      <c r="N23">
        <f t="shared" si="4"/>
        <v>-1.146507499246279</v>
      </c>
    </row>
    <row r="24" spans="1:14" ht="16.5">
      <c r="A24" s="1" t="s">
        <v>34</v>
      </c>
      <c r="B24" s="3">
        <f>B22*0.5</f>
        <v>0.5</v>
      </c>
      <c r="C24" s="3">
        <f>C22*0.5</f>
        <v>0.5</v>
      </c>
      <c r="D24" s="3">
        <f>D22*0.5</f>
        <v>0.5</v>
      </c>
      <c r="E24" s="3">
        <f>E22*0.5</f>
        <v>0.5</v>
      </c>
      <c r="F24" s="3">
        <f>F22*0.5</f>
        <v>0.5</v>
      </c>
      <c r="I24" s="1" t="s">
        <v>20</v>
      </c>
      <c r="J24">
        <f t="shared" si="4"/>
        <v>-0.8420385397166338</v>
      </c>
      <c r="K24">
        <f t="shared" si="4"/>
        <v>-0.6823738282333088</v>
      </c>
      <c r="L24">
        <f t="shared" si="4"/>
        <v>-0.6335040337384994</v>
      </c>
      <c r="M24">
        <f t="shared" si="4"/>
        <v>-0.36450126816718575</v>
      </c>
      <c r="N24">
        <f t="shared" si="4"/>
        <v>-0.839797792493051</v>
      </c>
    </row>
    <row r="25" spans="9:14" ht="16.5">
      <c r="I25" s="1" t="s">
        <v>25</v>
      </c>
      <c r="J25">
        <f t="shared" si="4"/>
        <v>-0.23933912461162893</v>
      </c>
      <c r="K25">
        <f t="shared" si="4"/>
        <v>-0.4206055490091786</v>
      </c>
      <c r="L25">
        <f t="shared" si="4"/>
        <v>-0.6536052130595866</v>
      </c>
      <c r="M25">
        <f t="shared" si="4"/>
        <v>-0.6224915508115638</v>
      </c>
      <c r="N25">
        <f t="shared" si="4"/>
        <v>-0.2383231865433874</v>
      </c>
    </row>
    <row r="26" spans="1:6" ht="16.5">
      <c r="A26" t="s">
        <v>0</v>
      </c>
      <c r="B26" t="s">
        <v>3</v>
      </c>
      <c r="C26" t="s">
        <v>9</v>
      </c>
      <c r="D26" t="s">
        <v>6</v>
      </c>
      <c r="E26" t="s">
        <v>7</v>
      </c>
      <c r="F26" t="s">
        <v>2</v>
      </c>
    </row>
    <row r="27" spans="1:14" ht="16.5">
      <c r="A27" s="1" t="s">
        <v>11</v>
      </c>
      <c r="B27" s="10">
        <f>(B$23+B$24)/(B18+B$24)</f>
        <v>1</v>
      </c>
      <c r="C27" s="10">
        <f>(C$23+C$24)/(C18+C$24)</f>
        <v>0.47371873942341475</v>
      </c>
      <c r="D27" s="10">
        <f>(D$23+D$24)/(D18+D$24)</f>
        <v>0.9034482758620687</v>
      </c>
      <c r="E27" s="10">
        <f>(E$23+E$24)/(E18+E$24)</f>
        <v>0.50093808630394</v>
      </c>
      <c r="F27" s="10">
        <f>(F$23+F$24)/(F18+F$24)</f>
        <v>0.3333333333333333</v>
      </c>
      <c r="G27" s="10">
        <f>SUM(B27:F27)</f>
        <v>3.211438434922757</v>
      </c>
      <c r="J27">
        <f>J15*J22*$O$22</f>
        <v>0.26089186985798596</v>
      </c>
      <c r="K27">
        <f>K15*K22*$O$22</f>
        <v>0.25683993573311004</v>
      </c>
      <c r="L27">
        <f>L15*L22*$O$22</f>
        <v>0.24413354655079886</v>
      </c>
      <c r="M27">
        <f>M15*M22*$O$22</f>
        <v>0.26038273884698243</v>
      </c>
      <c r="N27">
        <f>N15*N22*$O$22</f>
        <v>0.26095649384799</v>
      </c>
    </row>
    <row r="28" spans="1:14" ht="16.5">
      <c r="A28" s="1" t="s">
        <v>15</v>
      </c>
      <c r="B28" s="10">
        <f aca="true" t="shared" si="5" ref="B28:F30">(B$23+B$24)/(B19+B$24)</f>
        <v>0.9271318456264833</v>
      </c>
      <c r="C28" s="10">
        <f t="shared" si="5"/>
        <v>0.3333333333333333</v>
      </c>
      <c r="D28" s="10">
        <f t="shared" si="5"/>
        <v>0.3333333333333333</v>
      </c>
      <c r="E28" s="10">
        <f t="shared" si="5"/>
        <v>0.3333333333333333</v>
      </c>
      <c r="F28" s="10">
        <f t="shared" si="5"/>
        <v>0.3402923049113555</v>
      </c>
      <c r="G28" s="10">
        <f>SUM(B28:F28)</f>
        <v>2.2674241505378387</v>
      </c>
      <c r="J28">
        <f aca="true" t="shared" si="6" ref="J28:N30">J16*J23*$O$22</f>
        <v>0.26316094886040486</v>
      </c>
      <c r="K28">
        <f t="shared" si="6"/>
        <v>0.26209863723115456</v>
      </c>
      <c r="L28">
        <f t="shared" si="6"/>
        <v>0.26324197276478034</v>
      </c>
      <c r="M28">
        <f t="shared" si="6"/>
        <v>0.2259118788608472</v>
      </c>
      <c r="N28">
        <f t="shared" si="6"/>
        <v>0.26278438946895427</v>
      </c>
    </row>
    <row r="29" spans="1:14" ht="16.5">
      <c r="A29" s="1" t="s">
        <v>20</v>
      </c>
      <c r="B29" s="10">
        <f t="shared" si="5"/>
        <v>0.6536495132424939</v>
      </c>
      <c r="C29" s="10">
        <f t="shared" si="5"/>
        <v>0.5328407407652426</v>
      </c>
      <c r="D29" s="10">
        <f t="shared" si="5"/>
        <v>1</v>
      </c>
      <c r="E29" s="10">
        <f t="shared" si="5"/>
        <v>1</v>
      </c>
      <c r="F29" s="10">
        <f t="shared" si="5"/>
        <v>0.40511939495244376</v>
      </c>
      <c r="G29" s="10">
        <f>SUM(B29:F29)</f>
        <v>3.5916096489601803</v>
      </c>
      <c r="J29">
        <f t="shared" si="6"/>
        <v>0.26168800802896514</v>
      </c>
      <c r="K29">
        <f t="shared" si="6"/>
        <v>0.24878014501844767</v>
      </c>
      <c r="L29">
        <f t="shared" si="6"/>
        <v>0.24253064497135787</v>
      </c>
      <c r="M29">
        <f t="shared" si="6"/>
        <v>0.18261762802004566</v>
      </c>
      <c r="N29">
        <f t="shared" si="6"/>
        <v>0.2615771025215859</v>
      </c>
    </row>
    <row r="30" spans="1:14" ht="16.5">
      <c r="A30" s="1" t="s">
        <v>25</v>
      </c>
      <c r="B30" s="10">
        <f t="shared" si="5"/>
        <v>0.3333333333333333</v>
      </c>
      <c r="C30" s="10">
        <f t="shared" si="5"/>
        <v>1</v>
      </c>
      <c r="D30" s="10">
        <f t="shared" si="5"/>
        <v>0.8451612903225806</v>
      </c>
      <c r="E30" s="10">
        <f t="shared" si="5"/>
        <v>0.6166281755196305</v>
      </c>
      <c r="F30" s="10">
        <f t="shared" si="5"/>
        <v>1</v>
      </c>
      <c r="G30" s="10">
        <f>SUM(B30:F30)</f>
        <v>3.795122799175544</v>
      </c>
      <c r="J30">
        <f t="shared" si="6"/>
        <v>0.13589847410732697</v>
      </c>
      <c r="K30">
        <f t="shared" si="6"/>
        <v>0.19922914551486967</v>
      </c>
      <c r="L30">
        <f t="shared" si="6"/>
        <v>0.24524655375846183</v>
      </c>
      <c r="M30">
        <f t="shared" si="6"/>
        <v>0.24095356641820384</v>
      </c>
      <c r="N30">
        <f t="shared" si="6"/>
        <v>0.1354591654155418</v>
      </c>
    </row>
    <row r="31" spans="9:14" ht="16.5">
      <c r="I31" t="s">
        <v>35</v>
      </c>
      <c r="J31">
        <f>SUM(J27:J30)</f>
        <v>0.921639300854683</v>
      </c>
      <c r="K31">
        <f>SUM(K27:K30)</f>
        <v>0.966947863497582</v>
      </c>
      <c r="L31">
        <f>SUM(L27:L30)</f>
        <v>0.995152718045399</v>
      </c>
      <c r="M31">
        <f>SUM(M27:M30)</f>
        <v>0.9098658121460792</v>
      </c>
      <c r="N31">
        <f>SUM(N27:N30)</f>
        <v>0.920777151254072</v>
      </c>
    </row>
    <row r="32" spans="2:15" ht="16.5">
      <c r="B32">
        <v>0.2644879432</v>
      </c>
      <c r="C32">
        <v>0.117797966</v>
      </c>
      <c r="D32">
        <v>0.021896043799999997</v>
      </c>
      <c r="E32">
        <v>0.3326650648</v>
      </c>
      <c r="F32">
        <v>0.2631529822</v>
      </c>
      <c r="J32">
        <f>1-J31</f>
        <v>0.07836069914531696</v>
      </c>
      <c r="K32">
        <f>1-K31</f>
        <v>0.033052136502418006</v>
      </c>
      <c r="L32">
        <f>1-L31</f>
        <v>0.004847281954601046</v>
      </c>
      <c r="M32">
        <f>1-M31</f>
        <v>0.0901341878539208</v>
      </c>
      <c r="N32">
        <f>1-N31</f>
        <v>0.079222848745928</v>
      </c>
      <c r="O32">
        <f>SUM(J32:N32)</f>
        <v>0.2856171542021848</v>
      </c>
    </row>
    <row r="33" spans="10:14" ht="16.5">
      <c r="J33">
        <f>J32/$O$32</f>
        <v>0.2743557170583893</v>
      </c>
      <c r="K33">
        <f>K32/$O$32</f>
        <v>0.11572181858173972</v>
      </c>
      <c r="L33">
        <f>L32/$O$32</f>
        <v>0.0169712563943891</v>
      </c>
      <c r="M33">
        <f>M32/$O$32</f>
        <v>0.31557694111788515</v>
      </c>
      <c r="N33">
        <f>N32/$O$32</f>
        <v>0.27737426684759675</v>
      </c>
    </row>
    <row r="34" spans="1:7" ht="16.5">
      <c r="A34" s="1" t="s">
        <v>11</v>
      </c>
      <c r="B34">
        <f>B27*B$32</f>
        <v>0.2644879432</v>
      </c>
      <c r="C34">
        <f>C27*C$32</f>
        <v>0.05580310396016227</v>
      </c>
      <c r="D34">
        <f>D27*D$32</f>
        <v>0.019781943019310334</v>
      </c>
      <c r="E34">
        <f>E27*E$32</f>
        <v>0.1666446009410882</v>
      </c>
      <c r="F34">
        <f>F27*F$32</f>
        <v>0.08771766073333333</v>
      </c>
      <c r="G34">
        <f>SUM(B34:F34)</f>
        <v>0.5944352518538941</v>
      </c>
    </row>
    <row r="35" spans="1:7" ht="16.5">
      <c r="A35" s="1" t="s">
        <v>15</v>
      </c>
      <c r="B35">
        <f aca="true" t="shared" si="7" ref="B35:F37">B28*B$32</f>
        <v>0.24521519492496852</v>
      </c>
      <c r="C35">
        <f t="shared" si="7"/>
        <v>0.03926598866666667</v>
      </c>
      <c r="D35">
        <f t="shared" si="7"/>
        <v>0.007298681266666666</v>
      </c>
      <c r="E35">
        <f t="shared" si="7"/>
        <v>0.11088835493333334</v>
      </c>
      <c r="F35">
        <f t="shared" si="7"/>
        <v>0.0895489348571349</v>
      </c>
      <c r="G35">
        <f>SUM(B35:F35)</f>
        <v>0.4922171546487701</v>
      </c>
    </row>
    <row r="36" spans="1:7" ht="16.5">
      <c r="A36" s="1" t="s">
        <v>20</v>
      </c>
      <c r="B36">
        <f t="shared" si="7"/>
        <v>0.1728824153311884</v>
      </c>
      <c r="C36">
        <f t="shared" si="7"/>
        <v>0.06276755546407886</v>
      </c>
      <c r="D36">
        <f t="shared" si="7"/>
        <v>0.021896043799999997</v>
      </c>
      <c r="E36">
        <f t="shared" si="7"/>
        <v>0.3326650648</v>
      </c>
      <c r="F36">
        <f t="shared" si="7"/>
        <v>0.1066083769287952</v>
      </c>
      <c r="G36">
        <f>SUM(B36:F36)</f>
        <v>0.6968194563240625</v>
      </c>
    </row>
    <row r="37" spans="1:7" ht="16.5">
      <c r="A37" s="1" t="s">
        <v>25</v>
      </c>
      <c r="B37">
        <f t="shared" si="7"/>
        <v>0.08816264773333334</v>
      </c>
      <c r="C37">
        <f t="shared" si="7"/>
        <v>0.117797966</v>
      </c>
      <c r="D37">
        <f t="shared" si="7"/>
        <v>0.01850568863096774</v>
      </c>
      <c r="E37">
        <f t="shared" si="7"/>
        <v>0.20513065196674365</v>
      </c>
      <c r="F37">
        <f t="shared" si="7"/>
        <v>0.2631529822</v>
      </c>
      <c r="G37">
        <f>SUM(B37:F37)</f>
        <v>0.6927499365310448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A6">
      <selection activeCell="G35" sqref="G35:G38"/>
    </sheetView>
  </sheetViews>
  <sheetFormatPr defaultColWidth="9.00390625" defaultRowHeight="16.5"/>
  <cols>
    <col min="1" max="1" width="11.625" style="0" bestFit="1" customWidth="1"/>
    <col min="2" max="2" width="15.00390625" style="0" bestFit="1" customWidth="1"/>
    <col min="3" max="3" width="14.25390625" style="0" bestFit="1" customWidth="1"/>
    <col min="4" max="5" width="12.00390625" style="0" bestFit="1" customWidth="1"/>
    <col min="6" max="6" width="15.00390625" style="0" bestFit="1" customWidth="1"/>
    <col min="10" max="10" width="24.125" style="0" bestFit="1" customWidth="1"/>
    <col min="11" max="11" width="19.125" style="0" bestFit="1" customWidth="1"/>
    <col min="12" max="13" width="12.125" style="0" bestFit="1" customWidth="1"/>
    <col min="14" max="14" width="24.125" style="0" bestFit="1" customWidth="1"/>
  </cols>
  <sheetData>
    <row r="1" spans="1:14" ht="16.5">
      <c r="A1" t="s">
        <v>0</v>
      </c>
      <c r="B1" t="s">
        <v>3</v>
      </c>
      <c r="C1" t="s">
        <v>9</v>
      </c>
      <c r="D1" t="s">
        <v>6</v>
      </c>
      <c r="E1" t="s">
        <v>7</v>
      </c>
      <c r="F1" t="s">
        <v>2</v>
      </c>
      <c r="I1" t="s">
        <v>0</v>
      </c>
      <c r="J1" t="s">
        <v>3</v>
      </c>
      <c r="K1" t="s">
        <v>9</v>
      </c>
      <c r="L1" t="s">
        <v>6</v>
      </c>
      <c r="M1" t="s">
        <v>7</v>
      </c>
      <c r="N1" t="s">
        <v>2</v>
      </c>
    </row>
    <row r="2" spans="1:14" ht="16.5">
      <c r="A2" s="1" t="s">
        <v>29</v>
      </c>
      <c r="B2" s="2">
        <v>110571477</v>
      </c>
      <c r="C2" s="2">
        <v>2188163</v>
      </c>
      <c r="D2">
        <v>5.15</v>
      </c>
      <c r="E2">
        <v>0.94</v>
      </c>
      <c r="F2" s="2">
        <v>116578759</v>
      </c>
      <c r="I2" s="1" t="s">
        <v>29</v>
      </c>
      <c r="J2" s="2">
        <v>110571477</v>
      </c>
      <c r="K2" s="2">
        <v>2188163</v>
      </c>
      <c r="L2">
        <v>5.15</v>
      </c>
      <c r="M2">
        <v>0.94</v>
      </c>
      <c r="N2" s="2">
        <v>116578759</v>
      </c>
    </row>
    <row r="3" spans="1:14" ht="16.5">
      <c r="A3" s="1" t="s">
        <v>16</v>
      </c>
      <c r="B3" s="2">
        <v>124239298</v>
      </c>
      <c r="C3" s="2">
        <v>1411377</v>
      </c>
      <c r="D3">
        <v>5.43</v>
      </c>
      <c r="E3">
        <v>1.45</v>
      </c>
      <c r="F3" s="2">
        <v>131369726</v>
      </c>
      <c r="I3" s="1" t="s">
        <v>16</v>
      </c>
      <c r="J3" s="2">
        <v>124239298</v>
      </c>
      <c r="K3" s="2">
        <v>1411377</v>
      </c>
      <c r="L3">
        <v>5.43</v>
      </c>
      <c r="M3">
        <v>1.45</v>
      </c>
      <c r="N3" s="2">
        <v>131369726</v>
      </c>
    </row>
    <row r="4" spans="1:14" ht="16.5">
      <c r="A4" s="1" t="s">
        <v>21</v>
      </c>
      <c r="B4" s="2">
        <v>198311766</v>
      </c>
      <c r="C4" s="2">
        <v>2228570</v>
      </c>
      <c r="D4">
        <v>6.19</v>
      </c>
      <c r="E4">
        <v>3.93</v>
      </c>
      <c r="F4" s="2">
        <v>211387346</v>
      </c>
      <c r="I4" s="1" t="s">
        <v>21</v>
      </c>
      <c r="J4" s="2">
        <v>198311766</v>
      </c>
      <c r="K4" s="2">
        <v>2228570</v>
      </c>
      <c r="L4">
        <v>6.19</v>
      </c>
      <c r="M4">
        <v>3.93</v>
      </c>
      <c r="N4" s="2">
        <v>211387346</v>
      </c>
    </row>
    <row r="5" spans="1:14" ht="16.5">
      <c r="A5" s="1" t="s">
        <v>26</v>
      </c>
      <c r="B5" s="2">
        <v>307452194</v>
      </c>
      <c r="C5" s="2">
        <v>2937698</v>
      </c>
      <c r="D5">
        <v>5.24</v>
      </c>
      <c r="E5">
        <v>2.31</v>
      </c>
      <c r="F5" s="2">
        <v>324450159</v>
      </c>
      <c r="I5" s="1" t="s">
        <v>26</v>
      </c>
      <c r="J5" s="2">
        <v>307452194</v>
      </c>
      <c r="K5" s="2">
        <v>2937698</v>
      </c>
      <c r="L5">
        <v>5.24</v>
      </c>
      <c r="M5">
        <v>2.31</v>
      </c>
      <c r="N5" s="2">
        <v>324450159</v>
      </c>
    </row>
    <row r="6" spans="1:6" ht="16.5">
      <c r="A6" s="1" t="s">
        <v>30</v>
      </c>
      <c r="B6" s="7">
        <f>MAX(B2:B5)</f>
        <v>307452194</v>
      </c>
      <c r="C6" s="7">
        <f>MAX(C2:C5)</f>
        <v>2937698</v>
      </c>
      <c r="D6" s="7">
        <f>MAX(D2:D5)</f>
        <v>6.19</v>
      </c>
      <c r="E6" s="7">
        <f>MAX(E2:E5)</f>
        <v>3.93</v>
      </c>
      <c r="F6" s="7">
        <f>MAX(F2:F5)</f>
        <v>324450159</v>
      </c>
    </row>
    <row r="7" spans="1:14" ht="16.5">
      <c r="A7" s="1" t="s">
        <v>31</v>
      </c>
      <c r="B7" s="7">
        <f>MIN(B2:B5)</f>
        <v>110571477</v>
      </c>
      <c r="C7" s="7">
        <f>MIN(C2:C5)</f>
        <v>1411377</v>
      </c>
      <c r="D7" s="7">
        <f>MIN(D2:D5)</f>
        <v>5.15</v>
      </c>
      <c r="E7" s="7">
        <f>MIN(E2:E5)</f>
        <v>0.94</v>
      </c>
      <c r="F7" s="7">
        <f>MIN(F2:F5)</f>
        <v>116578759</v>
      </c>
      <c r="J7" s="2">
        <f>J2^2</f>
        <v>12226051525961528</v>
      </c>
      <c r="K7" s="2">
        <f>K2^2</f>
        <v>4788057314569</v>
      </c>
      <c r="L7" s="2">
        <f>L2^2</f>
        <v>26.522500000000004</v>
      </c>
      <c r="M7" s="2">
        <f>M2^2</f>
        <v>0.8835999999999999</v>
      </c>
      <c r="N7" s="2">
        <f>N2^2</f>
        <v>13590607049980080</v>
      </c>
    </row>
    <row r="8" spans="10:14" ht="16.5">
      <c r="J8" s="2">
        <f aca="true" t="shared" si="0" ref="J8:N10">J3^2</f>
        <v>15435403167532804</v>
      </c>
      <c r="K8" s="2">
        <f t="shared" si="0"/>
        <v>1991985036129</v>
      </c>
      <c r="L8" s="2">
        <f t="shared" si="0"/>
        <v>29.484899999999996</v>
      </c>
      <c r="M8" s="2">
        <f t="shared" si="0"/>
        <v>2.1025</v>
      </c>
      <c r="N8" s="2">
        <f t="shared" si="0"/>
        <v>17258004909315076</v>
      </c>
    </row>
    <row r="9" spans="10:14" ht="16.5">
      <c r="J9" s="2">
        <f t="shared" si="0"/>
        <v>39327556534038750</v>
      </c>
      <c r="K9" s="2">
        <f t="shared" si="0"/>
        <v>4966524244900</v>
      </c>
      <c r="L9" s="2">
        <f t="shared" si="0"/>
        <v>38.316100000000006</v>
      </c>
      <c r="M9" s="2">
        <f t="shared" si="0"/>
        <v>15.4449</v>
      </c>
      <c r="N9" s="2">
        <f t="shared" si="0"/>
        <v>44684610048923710</v>
      </c>
    </row>
    <row r="10" spans="1:14" ht="16.5">
      <c r="A10" t="s">
        <v>0</v>
      </c>
      <c r="B10" t="s">
        <v>3</v>
      </c>
      <c r="C10" t="s">
        <v>9</v>
      </c>
      <c r="D10" t="s">
        <v>6</v>
      </c>
      <c r="E10" t="s">
        <v>7</v>
      </c>
      <c r="F10" t="s">
        <v>2</v>
      </c>
      <c r="J10" s="2">
        <f t="shared" si="0"/>
        <v>94526851595413630</v>
      </c>
      <c r="K10" s="2">
        <f t="shared" si="0"/>
        <v>8630069539204</v>
      </c>
      <c r="L10" s="2">
        <f t="shared" si="0"/>
        <v>27.457600000000003</v>
      </c>
      <c r="M10" s="2">
        <f t="shared" si="0"/>
        <v>5.3361</v>
      </c>
      <c r="N10" s="2">
        <f t="shared" si="0"/>
        <v>1.0526790567512528E+17</v>
      </c>
    </row>
    <row r="11" spans="1:14" ht="16.5">
      <c r="A11" s="1" t="s">
        <v>29</v>
      </c>
      <c r="B11" s="9">
        <f>(B$6-B2)/(B$6-B$7)</f>
        <v>1</v>
      </c>
      <c r="C11" s="9">
        <f>(C2-C$7)/(C$6-C$7)</f>
        <v>0.5089270212491344</v>
      </c>
      <c r="D11" s="9">
        <f>(D2-D$7)/(D$6-D$7)</f>
        <v>0</v>
      </c>
      <c r="E11" s="9">
        <f>(E2-E$7)/(E$6-E$7)</f>
        <v>0</v>
      </c>
      <c r="F11" s="9">
        <f>(F2-F$7)/(F$6-F$7)</f>
        <v>0</v>
      </c>
      <c r="I11" t="s">
        <v>35</v>
      </c>
      <c r="J11" s="2">
        <f>SUM(J7:J10)</f>
        <v>1.6151586282294672E+17</v>
      </c>
      <c r="K11" s="2">
        <f>SUM(K7:K10)</f>
        <v>20376636134802</v>
      </c>
      <c r="L11" s="2">
        <f>SUM(L7:L10)</f>
        <v>121.78110000000001</v>
      </c>
      <c r="M11" s="2">
        <f>SUM(M7:M10)</f>
        <v>23.7671</v>
      </c>
      <c r="N11" s="2">
        <f>SUM(N7:N10)</f>
        <v>1.8080112768334413E+17</v>
      </c>
    </row>
    <row r="12" spans="1:14" ht="16.5">
      <c r="A12" s="1" t="s">
        <v>16</v>
      </c>
      <c r="B12" s="9">
        <f>(B$6-B3)/(B$6-B$7)</f>
        <v>0.9305781632235726</v>
      </c>
      <c r="C12" s="9">
        <f aca="true" t="shared" si="1" ref="C12:F14">(C3-C$7)/(C$6-C$7)</f>
        <v>0</v>
      </c>
      <c r="D12" s="9">
        <f t="shared" si="1"/>
        <v>0.2692307692307686</v>
      </c>
      <c r="E12" s="9">
        <f t="shared" si="1"/>
        <v>0.1705685618729097</v>
      </c>
      <c r="F12" s="9">
        <f t="shared" si="1"/>
        <v>0.07115441085209413</v>
      </c>
      <c r="J12" s="6">
        <f>J11^0.5</f>
        <v>401890361.6945133</v>
      </c>
      <c r="K12" s="6">
        <f>K11^0.5</f>
        <v>4514048.751930134</v>
      </c>
      <c r="L12" s="6">
        <f>L11^0.5</f>
        <v>11.035447430892868</v>
      </c>
      <c r="M12" s="6">
        <f>M11^0.5</f>
        <v>4.875151279704046</v>
      </c>
      <c r="N12" s="6">
        <f>N11^0.5</f>
        <v>425207158.5513867</v>
      </c>
    </row>
    <row r="13" spans="1:6" ht="16.5">
      <c r="A13" s="1" t="s">
        <v>21</v>
      </c>
      <c r="B13" s="9">
        <f>(B$6-B4)/(B$6-B$7)</f>
        <v>0.5543479811687195</v>
      </c>
      <c r="C13" s="9">
        <f t="shared" si="1"/>
        <v>0.5354004825983525</v>
      </c>
      <c r="D13" s="9">
        <f t="shared" si="1"/>
        <v>1</v>
      </c>
      <c r="E13" s="9">
        <f t="shared" si="1"/>
        <v>1</v>
      </c>
      <c r="F13" s="9">
        <f t="shared" si="1"/>
        <v>0.4560925023836853</v>
      </c>
    </row>
    <row r="14" spans="1:14" ht="16.5">
      <c r="A14" s="1" t="s">
        <v>26</v>
      </c>
      <c r="B14" s="9">
        <f>(B$6-B5)/(B$6-B$7)</f>
        <v>0</v>
      </c>
      <c r="C14" s="9">
        <f t="shared" si="1"/>
        <v>1</v>
      </c>
      <c r="D14" s="9">
        <f t="shared" si="1"/>
        <v>0.0865384615384614</v>
      </c>
      <c r="E14" s="9">
        <f t="shared" si="1"/>
        <v>0.4581939799331104</v>
      </c>
      <c r="F14" s="9">
        <f t="shared" si="1"/>
        <v>1</v>
      </c>
      <c r="J14">
        <f>J2/J$12</f>
        <v>0.2751284617371543</v>
      </c>
      <c r="K14">
        <f>K2/K$12</f>
        <v>0.4847450969740583</v>
      </c>
      <c r="L14">
        <f>L2/L$12</f>
        <v>0.46667795141527113</v>
      </c>
      <c r="M14">
        <f>M2/M$12</f>
        <v>0.19281452945129204</v>
      </c>
      <c r="N14">
        <f>N2/N$12</f>
        <v>0.274169323482618</v>
      </c>
    </row>
    <row r="15" spans="10:14" ht="16.5">
      <c r="J15">
        <f aca="true" t="shared" si="2" ref="J15:N17">J3/J$12</f>
        <v>0.3091372917632628</v>
      </c>
      <c r="K15">
        <f t="shared" si="2"/>
        <v>0.3126632160090247</v>
      </c>
      <c r="L15">
        <f t="shared" si="2"/>
        <v>0.49205073323979065</v>
      </c>
      <c r="M15">
        <f t="shared" si="2"/>
        <v>0.29742666777061005</v>
      </c>
      <c r="N15">
        <f t="shared" si="2"/>
        <v>0.30895464330270406</v>
      </c>
    </row>
    <row r="16" spans="2:14" ht="16.5">
      <c r="B16" s="3">
        <v>1</v>
      </c>
      <c r="C16" s="3">
        <v>1</v>
      </c>
      <c r="D16" s="3">
        <v>1</v>
      </c>
      <c r="E16" s="3">
        <v>1</v>
      </c>
      <c r="F16" s="3">
        <v>1</v>
      </c>
      <c r="J16">
        <f t="shared" si="2"/>
        <v>0.49344742970159017</v>
      </c>
      <c r="K16">
        <f t="shared" si="2"/>
        <v>0.49369648456878085</v>
      </c>
      <c r="L16">
        <f t="shared" si="2"/>
        <v>0.5609197124777725</v>
      </c>
      <c r="M16">
        <f t="shared" si="2"/>
        <v>0.8061288305782742</v>
      </c>
      <c r="N16">
        <f t="shared" si="2"/>
        <v>0.4971396688620275</v>
      </c>
    </row>
    <row r="17" spans="10:14" ht="16.5">
      <c r="J17">
        <f t="shared" si="2"/>
        <v>0.7650150969126797</v>
      </c>
      <c r="K17">
        <f t="shared" si="2"/>
        <v>0.6507900471265153</v>
      </c>
      <c r="L17">
        <f t="shared" si="2"/>
        <v>0.47483348843029527</v>
      </c>
      <c r="M17">
        <f t="shared" si="2"/>
        <v>0.4738314500345581</v>
      </c>
      <c r="N17">
        <f t="shared" si="2"/>
        <v>0.7630402086958041</v>
      </c>
    </row>
    <row r="18" spans="1:6" ht="16.5">
      <c r="A18" t="s">
        <v>0</v>
      </c>
      <c r="B18" t="s">
        <v>3</v>
      </c>
      <c r="C18" t="s">
        <v>9</v>
      </c>
      <c r="D18" t="s">
        <v>6</v>
      </c>
      <c r="E18" t="s">
        <v>7</v>
      </c>
      <c r="F18" t="s">
        <v>2</v>
      </c>
    </row>
    <row r="19" spans="1:6" ht="16.5">
      <c r="A19" s="1" t="s">
        <v>29</v>
      </c>
      <c r="B19" s="9">
        <f>-(B11-B$16)</f>
        <v>0</v>
      </c>
      <c r="C19" s="9">
        <f>-(C11-C$16)</f>
        <v>0.49107297875086564</v>
      </c>
      <c r="D19" s="9">
        <f>-(D11-D$16)</f>
        <v>1</v>
      </c>
      <c r="E19" s="9">
        <f>-(E11-E$16)</f>
        <v>1</v>
      </c>
      <c r="F19" s="9">
        <f>-(F11-F$16)</f>
        <v>1</v>
      </c>
    </row>
    <row r="20" spans="1:15" ht="16.5">
      <c r="A20" s="1" t="s">
        <v>16</v>
      </c>
      <c r="B20" s="9">
        <f aca="true" t="shared" si="3" ref="B20:F22">-(B12-B$16)</f>
        <v>0.06942183677642744</v>
      </c>
      <c r="C20" s="9">
        <f t="shared" si="3"/>
        <v>1</v>
      </c>
      <c r="D20" s="9">
        <f t="shared" si="3"/>
        <v>0.7307692307692314</v>
      </c>
      <c r="E20" s="9">
        <f t="shared" si="3"/>
        <v>0.8294314381270903</v>
      </c>
      <c r="F20" s="9">
        <f t="shared" si="3"/>
        <v>0.9288455891479058</v>
      </c>
      <c r="J20">
        <f>LN(J14)</f>
        <v>-1.2905171567988427</v>
      </c>
      <c r="K20">
        <f>LN(K14)</f>
        <v>-0.72413209945605</v>
      </c>
      <c r="L20">
        <f>LN(L14)</f>
        <v>-0.7621158707351147</v>
      </c>
      <c r="M20">
        <f>LN(M14)</f>
        <v>-1.646026539420587</v>
      </c>
      <c r="N20">
        <f>LN(N14)</f>
        <v>-1.2940093945435642</v>
      </c>
      <c r="O20">
        <f>-1/LN(4)</f>
        <v>-0.7213475204444817</v>
      </c>
    </row>
    <row r="21" spans="1:14" ht="16.5">
      <c r="A21" s="1" t="s">
        <v>21</v>
      </c>
      <c r="B21" s="9">
        <f t="shared" si="3"/>
        <v>0.44565201883128047</v>
      </c>
      <c r="C21" s="9">
        <f t="shared" si="3"/>
        <v>0.4645995174016475</v>
      </c>
      <c r="D21" s="9">
        <f t="shared" si="3"/>
        <v>0</v>
      </c>
      <c r="E21" s="9">
        <f t="shared" si="3"/>
        <v>0</v>
      </c>
      <c r="F21" s="9">
        <f t="shared" si="3"/>
        <v>0.5439074976163147</v>
      </c>
      <c r="J21">
        <f aca="true" t="shared" si="4" ref="J21:N23">LN(J15)</f>
        <v>-1.1739697908473417</v>
      </c>
      <c r="K21">
        <f t="shared" si="4"/>
        <v>-1.1626286549233926</v>
      </c>
      <c r="L21">
        <f t="shared" si="4"/>
        <v>-0.7091734514649155</v>
      </c>
      <c r="M21">
        <f t="shared" si="4"/>
        <v>-1.2125875792700167</v>
      </c>
      <c r="N21">
        <f t="shared" si="4"/>
        <v>-1.1745607982865691</v>
      </c>
    </row>
    <row r="22" spans="1:14" ht="16.5">
      <c r="A22" s="1" t="s">
        <v>26</v>
      </c>
      <c r="B22" s="9">
        <f t="shared" si="3"/>
        <v>1</v>
      </c>
      <c r="C22" s="9">
        <f t="shared" si="3"/>
        <v>0</v>
      </c>
      <c r="D22" s="9">
        <f t="shared" si="3"/>
        <v>0.9134615384615385</v>
      </c>
      <c r="E22" s="9">
        <f t="shared" si="3"/>
        <v>0.5418060200668896</v>
      </c>
      <c r="F22" s="9">
        <f t="shared" si="3"/>
        <v>0</v>
      </c>
      <c r="J22">
        <f t="shared" si="4"/>
        <v>-0.7063389512102126</v>
      </c>
      <c r="K22">
        <f t="shared" si="4"/>
        <v>-0.7058343543244399</v>
      </c>
      <c r="L22">
        <f t="shared" si="4"/>
        <v>-0.5781774987142546</v>
      </c>
      <c r="M22">
        <f t="shared" si="4"/>
        <v>-0.2155117098213297</v>
      </c>
      <c r="N22">
        <f t="shared" si="4"/>
        <v>-0.6988842684980604</v>
      </c>
    </row>
    <row r="23" spans="1:14" ht="16.5">
      <c r="A23" s="1" t="s">
        <v>32</v>
      </c>
      <c r="B23" s="9">
        <f>MAX(B19:B22)</f>
        <v>1</v>
      </c>
      <c r="C23" s="9">
        <f>MAX(C19:C22)</f>
        <v>1</v>
      </c>
      <c r="D23" s="9">
        <f>MAX(D19:D22)</f>
        <v>1</v>
      </c>
      <c r="E23" s="9">
        <f>MAX(E19:E22)</f>
        <v>1</v>
      </c>
      <c r="F23" s="9">
        <f>MAX(F19:F22)</f>
        <v>1</v>
      </c>
      <c r="J23">
        <f t="shared" si="4"/>
        <v>-0.2678597108239458</v>
      </c>
      <c r="K23">
        <f t="shared" si="4"/>
        <v>-0.42956819704473975</v>
      </c>
      <c r="L23">
        <f t="shared" si="4"/>
        <v>-0.7447910870778086</v>
      </c>
      <c r="M23">
        <f t="shared" si="4"/>
        <v>-0.7469036111687974</v>
      </c>
      <c r="N23">
        <f t="shared" si="4"/>
        <v>-0.27044455092654085</v>
      </c>
    </row>
    <row r="24" spans="1:6" ht="16.5">
      <c r="A24" s="1" t="s">
        <v>33</v>
      </c>
      <c r="B24" s="9">
        <f>MIN(B19:B22)</f>
        <v>0</v>
      </c>
      <c r="C24" s="9">
        <f>MIN(C19:C22)</f>
        <v>0</v>
      </c>
      <c r="D24" s="9">
        <f>MIN(D19:D22)</f>
        <v>0</v>
      </c>
      <c r="E24" s="9">
        <f>MIN(E19:E22)</f>
        <v>0</v>
      </c>
      <c r="F24" s="9">
        <f>MIN(F19:F22)</f>
        <v>0</v>
      </c>
    </row>
    <row r="25" spans="1:14" ht="16.5">
      <c r="A25" s="1" t="s">
        <v>34</v>
      </c>
      <c r="B25" s="3">
        <f>B23*0.5</f>
        <v>0.5</v>
      </c>
      <c r="C25" s="3">
        <f>C23*0.5</f>
        <v>0.5</v>
      </c>
      <c r="D25" s="3">
        <f>D23*0.5</f>
        <v>0.5</v>
      </c>
      <c r="E25" s="3">
        <f>E23*0.5</f>
        <v>0.5</v>
      </c>
      <c r="F25" s="3">
        <f>F23*0.5</f>
        <v>0.5</v>
      </c>
      <c r="J25">
        <f>J14*J20*$O$20</f>
        <v>0.25612020805497965</v>
      </c>
      <c r="K25">
        <f>K14*K20*$O$20</f>
        <v>0.25320703496859587</v>
      </c>
      <c r="L25">
        <f>L14*L20*$O$20</f>
        <v>0.2565563874965298</v>
      </c>
      <c r="M25">
        <f>M14*M20*$O$20</f>
        <v>0.22893971263529608</v>
      </c>
      <c r="N25">
        <f>N14*N20*$O$20</f>
        <v>0.25591799998058207</v>
      </c>
    </row>
    <row r="26" spans="10:14" ht="16.5">
      <c r="J26">
        <f aca="true" t="shared" si="5" ref="J26:N28">J15*J21*$O$20</f>
        <v>0.2617898852746218</v>
      </c>
      <c r="K26">
        <f t="shared" si="5"/>
        <v>0.26221791306929876</v>
      </c>
      <c r="L26">
        <f t="shared" si="5"/>
        <v>0.25171372442546247</v>
      </c>
      <c r="M26">
        <f t="shared" si="5"/>
        <v>0.26015822699514035</v>
      </c>
      <c r="N26">
        <f t="shared" si="5"/>
        <v>0.2617669253006381</v>
      </c>
    </row>
    <row r="27" spans="1:14" ht="16.5">
      <c r="A27" t="s">
        <v>0</v>
      </c>
      <c r="B27" t="s">
        <v>3</v>
      </c>
      <c r="C27" t="s">
        <v>9</v>
      </c>
      <c r="D27" t="s">
        <v>6</v>
      </c>
      <c r="E27" t="s">
        <v>7</v>
      </c>
      <c r="F27" t="s">
        <v>2</v>
      </c>
      <c r="J27">
        <f t="shared" si="5"/>
        <v>0.2514192870922697</v>
      </c>
      <c r="K27">
        <f t="shared" si="5"/>
        <v>0.25136648405346484</v>
      </c>
      <c r="L27">
        <f t="shared" si="5"/>
        <v>0.23394104847828204</v>
      </c>
      <c r="M27">
        <f t="shared" si="5"/>
        <v>0.12531985088206546</v>
      </c>
      <c r="N27">
        <f t="shared" si="5"/>
        <v>0.2506272142182927</v>
      </c>
    </row>
    <row r="28" spans="1:14" ht="16.5">
      <c r="A28" s="1" t="s">
        <v>29</v>
      </c>
      <c r="B28" s="9">
        <f>(B$24+B$25)/(B19+B$25)</f>
        <v>1</v>
      </c>
      <c r="C28" s="9">
        <f>(C$24+C$25)/(C19+C$25)</f>
        <v>0.5045037153875317</v>
      </c>
      <c r="D28" s="9">
        <f>(D$24+D$25)/(D19+D$25)</f>
        <v>0.3333333333333333</v>
      </c>
      <c r="E28" s="9">
        <f>(E$24+E$25)/(E19+E$25)</f>
        <v>0.3333333333333333</v>
      </c>
      <c r="F28" s="9">
        <f>(F$24+F$25)/(F19+F$25)</f>
        <v>0.3333333333333333</v>
      </c>
      <c r="J28">
        <f t="shared" si="5"/>
        <v>0.14781616977035475</v>
      </c>
      <c r="K28">
        <f t="shared" si="5"/>
        <v>0.2016589802565181</v>
      </c>
      <c r="L28">
        <f t="shared" si="5"/>
        <v>0.25510581298423307</v>
      </c>
      <c r="M28">
        <f t="shared" si="5"/>
        <v>0.2552895193415219</v>
      </c>
      <c r="N28">
        <f t="shared" si="5"/>
        <v>0.14885732234597482</v>
      </c>
    </row>
    <row r="29" spans="1:14" ht="16.5">
      <c r="A29" s="1" t="s">
        <v>16</v>
      </c>
      <c r="B29" s="9">
        <f aca="true" t="shared" si="6" ref="B29:F31">(B$24+B$25)/(B20+B$25)</f>
        <v>0.8780836415241227</v>
      </c>
      <c r="C29" s="9">
        <f t="shared" si="6"/>
        <v>0.3333333333333333</v>
      </c>
      <c r="D29" s="9">
        <f t="shared" si="6"/>
        <v>0.40624999999999983</v>
      </c>
      <c r="E29" s="9">
        <f t="shared" si="6"/>
        <v>0.37610062893081764</v>
      </c>
      <c r="F29" s="9">
        <f t="shared" si="6"/>
        <v>0.3499328435469194</v>
      </c>
      <c r="I29" t="s">
        <v>37</v>
      </c>
      <c r="J29">
        <f>SUM(J25:J28)</f>
        <v>0.9171455501922259</v>
      </c>
      <c r="K29">
        <f>SUM(K25:K28)</f>
        <v>0.9684504123478775</v>
      </c>
      <c r="L29">
        <f>SUM(L25:L28)</f>
        <v>0.9973169733845074</v>
      </c>
      <c r="M29">
        <f>SUM(M25:M28)</f>
        <v>0.8697073098540238</v>
      </c>
      <c r="N29">
        <f>SUM(N25:N28)</f>
        <v>0.9171694618454876</v>
      </c>
    </row>
    <row r="30" spans="1:15" ht="16.5">
      <c r="A30" s="1" t="s">
        <v>21</v>
      </c>
      <c r="B30" s="9">
        <f t="shared" si="6"/>
        <v>0.5287357188936621</v>
      </c>
      <c r="C30" s="9">
        <f t="shared" si="6"/>
        <v>0.5183498342885922</v>
      </c>
      <c r="D30" s="9">
        <f t="shared" si="6"/>
        <v>1</v>
      </c>
      <c r="E30" s="9">
        <f t="shared" si="6"/>
        <v>1</v>
      </c>
      <c r="F30" s="9">
        <f t="shared" si="6"/>
        <v>0.4789696416030279</v>
      </c>
      <c r="J30">
        <f>1-J29</f>
        <v>0.08285444980777412</v>
      </c>
      <c r="K30">
        <f>1-K29</f>
        <v>0.03154958765212246</v>
      </c>
      <c r="L30">
        <f>1-L29</f>
        <v>0.0026830266154925786</v>
      </c>
      <c r="M30">
        <f>1-M29</f>
        <v>0.13029269014597622</v>
      </c>
      <c r="N30">
        <f>1-N29</f>
        <v>0.08283053815451236</v>
      </c>
      <c r="O30">
        <f>SUM(J30:N30)</f>
        <v>0.33021029237587773</v>
      </c>
    </row>
    <row r="31" spans="1:14" ht="16.5">
      <c r="A31" s="1" t="s">
        <v>26</v>
      </c>
      <c r="B31" s="9">
        <f t="shared" si="6"/>
        <v>0.3333333333333333</v>
      </c>
      <c r="C31" s="9">
        <f t="shared" si="6"/>
        <v>1</v>
      </c>
      <c r="D31" s="9">
        <f t="shared" si="6"/>
        <v>0.35374149659863946</v>
      </c>
      <c r="E31" s="9">
        <f t="shared" si="6"/>
        <v>0.4799357945425361</v>
      </c>
      <c r="F31" s="9">
        <f t="shared" si="6"/>
        <v>1</v>
      </c>
      <c r="J31">
        <f>J30/$O$30</f>
        <v>0.25091419534997733</v>
      </c>
      <c r="K31">
        <f>K30/$O$30</f>
        <v>0.09554392573629905</v>
      </c>
      <c r="L31">
        <f>L30/$O$30</f>
        <v>0.008125205898907884</v>
      </c>
      <c r="M31">
        <f>M30/$O$30</f>
        <v>0.3945748910747588</v>
      </c>
      <c r="N31">
        <f>N30/$O$30</f>
        <v>0.2508417819400569</v>
      </c>
    </row>
    <row r="33" spans="2:6" ht="16.5">
      <c r="B33">
        <v>0.2644879432</v>
      </c>
      <c r="C33">
        <v>0.117797966</v>
      </c>
      <c r="D33">
        <v>0.021896043799999997</v>
      </c>
      <c r="E33">
        <v>0.3326650648</v>
      </c>
      <c r="F33">
        <v>0.2631529822</v>
      </c>
    </row>
    <row r="35" spans="1:7" ht="16.5">
      <c r="A35" s="1" t="s">
        <v>29</v>
      </c>
      <c r="B35">
        <f>B28*B$33</f>
        <v>0.2644879432</v>
      </c>
      <c r="C35">
        <f>C28*C$33</f>
        <v>0.059429511512094135</v>
      </c>
      <c r="D35">
        <f>D28*D$33</f>
        <v>0.007298681266666666</v>
      </c>
      <c r="E35">
        <f>E28*E$33</f>
        <v>0.11088835493333334</v>
      </c>
      <c r="F35">
        <f>F28*F$33</f>
        <v>0.08771766073333333</v>
      </c>
      <c r="G35">
        <f>SUM(B35:F35)</f>
        <v>0.5298221516454275</v>
      </c>
    </row>
    <row r="36" spans="1:7" ht="16.5">
      <c r="A36" s="1" t="s">
        <v>16</v>
      </c>
      <c r="B36">
        <f aca="true" t="shared" si="7" ref="B36:F38">B29*B$33</f>
        <v>0.23224253630428132</v>
      </c>
      <c r="C36">
        <f t="shared" si="7"/>
        <v>0.03926598866666667</v>
      </c>
      <c r="D36">
        <f t="shared" si="7"/>
        <v>0.008895267793749995</v>
      </c>
      <c r="E36">
        <f t="shared" si="7"/>
        <v>0.12511554009459122</v>
      </c>
      <c r="F36">
        <f t="shared" si="7"/>
        <v>0.09208587134909786</v>
      </c>
      <c r="G36">
        <f>SUM(B36:F36)</f>
        <v>0.49760520420838705</v>
      </c>
    </row>
    <row r="37" spans="1:7" ht="16.5">
      <c r="A37" s="1" t="s">
        <v>21</v>
      </c>
      <c r="B37">
        <f t="shared" si="7"/>
        <v>0.1398442227865581</v>
      </c>
      <c r="C37">
        <f t="shared" si="7"/>
        <v>0.06106055615563322</v>
      </c>
      <c r="D37">
        <f t="shared" si="7"/>
        <v>0.021896043799999997</v>
      </c>
      <c r="E37">
        <f t="shared" si="7"/>
        <v>0.3326650648</v>
      </c>
      <c r="F37">
        <f t="shared" si="7"/>
        <v>0.12604228957110197</v>
      </c>
      <c r="G37">
        <f>SUM(B37:F37)</f>
        <v>0.6815081771132933</v>
      </c>
    </row>
    <row r="38" spans="1:7" ht="16.5">
      <c r="A38" s="1" t="s">
        <v>26</v>
      </c>
      <c r="B38">
        <f t="shared" si="7"/>
        <v>0.08816264773333334</v>
      </c>
      <c r="C38">
        <f t="shared" si="7"/>
        <v>0.117797966</v>
      </c>
      <c r="D38">
        <f t="shared" si="7"/>
        <v>0.00774553930340136</v>
      </c>
      <c r="E38">
        <f t="shared" si="7"/>
        <v>0.15965787219133226</v>
      </c>
      <c r="F38">
        <f t="shared" si="7"/>
        <v>0.2631529822</v>
      </c>
      <c r="G38">
        <f>SUM(B38:F38)</f>
        <v>0.636517007428067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7">
      <selection activeCell="G34" sqref="G34:G37"/>
    </sheetView>
  </sheetViews>
  <sheetFormatPr defaultColWidth="9.00390625" defaultRowHeight="16.5"/>
  <cols>
    <col min="1" max="1" width="11.625" style="0" bestFit="1" customWidth="1"/>
    <col min="2" max="2" width="15.00390625" style="0" bestFit="1" customWidth="1"/>
    <col min="3" max="3" width="14.25390625" style="0" bestFit="1" customWidth="1"/>
    <col min="4" max="5" width="12.00390625" style="0" bestFit="1" customWidth="1"/>
    <col min="6" max="6" width="15.00390625" style="0" bestFit="1" customWidth="1"/>
    <col min="10" max="10" width="24.125" style="0" bestFit="1" customWidth="1"/>
    <col min="11" max="11" width="19.125" style="0" bestFit="1" customWidth="1"/>
    <col min="12" max="13" width="13.25390625" style="0" bestFit="1" customWidth="1"/>
    <col min="14" max="14" width="24.125" style="0" bestFit="1" customWidth="1"/>
  </cols>
  <sheetData>
    <row r="1" spans="1:14" ht="16.5">
      <c r="A1" t="s">
        <v>0</v>
      </c>
      <c r="B1" t="s">
        <v>3</v>
      </c>
      <c r="C1" t="s">
        <v>9</v>
      </c>
      <c r="D1" t="s">
        <v>6</v>
      </c>
      <c r="E1" t="s">
        <v>7</v>
      </c>
      <c r="F1" t="s">
        <v>2</v>
      </c>
      <c r="I1" t="s">
        <v>0</v>
      </c>
      <c r="J1" t="s">
        <v>3</v>
      </c>
      <c r="K1" t="s">
        <v>9</v>
      </c>
      <c r="L1" t="s">
        <v>6</v>
      </c>
      <c r="M1" t="s">
        <v>7</v>
      </c>
      <c r="N1" t="s">
        <v>2</v>
      </c>
    </row>
    <row r="2" spans="1:14" ht="16.5">
      <c r="A2" s="1" t="s">
        <v>12</v>
      </c>
      <c r="B2" s="2">
        <v>72579940</v>
      </c>
      <c r="C2" s="2">
        <v>1871450</v>
      </c>
      <c r="D2">
        <v>6.62</v>
      </c>
      <c r="E2">
        <v>1.06</v>
      </c>
      <c r="F2" s="2">
        <v>77727613</v>
      </c>
      <c r="I2" s="1" t="s">
        <v>12</v>
      </c>
      <c r="J2" s="2">
        <v>72579940</v>
      </c>
      <c r="K2" s="2">
        <v>1871450</v>
      </c>
      <c r="L2">
        <v>6.62</v>
      </c>
      <c r="M2">
        <v>1.06</v>
      </c>
      <c r="N2" s="2">
        <v>77727613</v>
      </c>
    </row>
    <row r="3" spans="1:14" ht="16.5">
      <c r="A3" s="1" t="s">
        <v>17</v>
      </c>
      <c r="B3" s="2">
        <v>75852905</v>
      </c>
      <c r="C3" s="2">
        <v>1340614</v>
      </c>
      <c r="D3">
        <v>7.02</v>
      </c>
      <c r="E3">
        <v>1.22</v>
      </c>
      <c r="F3" s="2">
        <v>81578077</v>
      </c>
      <c r="I3" s="1" t="s">
        <v>17</v>
      </c>
      <c r="J3" s="2">
        <v>75852905</v>
      </c>
      <c r="K3" s="2">
        <v>1340614</v>
      </c>
      <c r="L3">
        <v>7.02</v>
      </c>
      <c r="M3">
        <v>1.22</v>
      </c>
      <c r="N3" s="2">
        <v>81578077</v>
      </c>
    </row>
    <row r="4" spans="1:14" ht="16.5">
      <c r="A4" s="1" t="s">
        <v>22</v>
      </c>
      <c r="B4" s="2">
        <v>148936500</v>
      </c>
      <c r="C4" s="2">
        <v>2111097</v>
      </c>
      <c r="D4">
        <v>8.19</v>
      </c>
      <c r="E4">
        <v>5.34</v>
      </c>
      <c r="F4" s="2">
        <v>162225031</v>
      </c>
      <c r="I4" s="1" t="s">
        <v>22</v>
      </c>
      <c r="J4" s="2">
        <v>148936500</v>
      </c>
      <c r="K4" s="2">
        <v>2111097</v>
      </c>
      <c r="L4">
        <v>8.19</v>
      </c>
      <c r="M4">
        <v>5.34</v>
      </c>
      <c r="N4" s="2">
        <v>162225031</v>
      </c>
    </row>
    <row r="5" spans="1:14" ht="16.5">
      <c r="A5" s="1" t="s">
        <v>27</v>
      </c>
      <c r="B5" s="2">
        <v>275022687</v>
      </c>
      <c r="C5" s="2">
        <v>2525891</v>
      </c>
      <c r="D5">
        <v>5.91</v>
      </c>
      <c r="E5">
        <v>3.56</v>
      </c>
      <c r="F5" s="2">
        <v>292288508</v>
      </c>
      <c r="I5" s="1" t="s">
        <v>27</v>
      </c>
      <c r="J5" s="2">
        <v>275022687</v>
      </c>
      <c r="K5" s="2">
        <v>2525891</v>
      </c>
      <c r="L5">
        <v>5.91</v>
      </c>
      <c r="M5">
        <v>3.56</v>
      </c>
      <c r="N5" s="2">
        <v>292288508</v>
      </c>
    </row>
    <row r="6" spans="1:6" ht="16.5">
      <c r="A6" s="1" t="s">
        <v>38</v>
      </c>
      <c r="B6" s="7">
        <f>MAX(B2:B5)</f>
        <v>275022687</v>
      </c>
      <c r="C6" s="7">
        <f>MAX(C2:C5)</f>
        <v>2525891</v>
      </c>
      <c r="D6" s="7">
        <f>MAX(D2:D5)</f>
        <v>8.19</v>
      </c>
      <c r="E6" s="7">
        <f>MAX(E2:E5)</f>
        <v>5.34</v>
      </c>
      <c r="F6" s="7">
        <f>MAX(F2:F5)</f>
        <v>292288508</v>
      </c>
    </row>
    <row r="7" spans="1:14" ht="16.5">
      <c r="A7" s="1" t="s">
        <v>39</v>
      </c>
      <c r="B7" s="7">
        <f>MIN(B2:B5)</f>
        <v>72579940</v>
      </c>
      <c r="C7" s="7">
        <f>MIN(C2:C5)</f>
        <v>1340614</v>
      </c>
      <c r="D7" s="7">
        <f>MIN(D2:D5)</f>
        <v>5.91</v>
      </c>
      <c r="E7" s="7">
        <f>MIN(E2:E5)</f>
        <v>1.06</v>
      </c>
      <c r="F7" s="7">
        <f>MIN(F2:F5)</f>
        <v>77727613</v>
      </c>
      <c r="J7" s="2">
        <f>J2^2</f>
        <v>5267847690403600</v>
      </c>
      <c r="K7" s="2">
        <f>K2^2</f>
        <v>3502325102500</v>
      </c>
      <c r="L7" s="2">
        <f>L2^2</f>
        <v>43.824400000000004</v>
      </c>
      <c r="M7" s="2">
        <f>M2^2</f>
        <v>1.1236000000000002</v>
      </c>
      <c r="N7" s="2">
        <f>N2^2</f>
        <v>6041581822677769</v>
      </c>
    </row>
    <row r="8" spans="10:14" ht="16.5">
      <c r="J8" s="2">
        <f aca="true" t="shared" si="0" ref="J8:N10">J3^2</f>
        <v>5753663196939025</v>
      </c>
      <c r="K8" s="2">
        <f t="shared" si="0"/>
        <v>1797245896996</v>
      </c>
      <c r="L8" s="2">
        <f t="shared" si="0"/>
        <v>49.28039999999999</v>
      </c>
      <c r="M8" s="2">
        <f t="shared" si="0"/>
        <v>1.4884</v>
      </c>
      <c r="N8" s="2">
        <f t="shared" si="0"/>
        <v>6654982647017929</v>
      </c>
    </row>
    <row r="9" spans="1:14" ht="16.5">
      <c r="A9" t="s">
        <v>0</v>
      </c>
      <c r="B9" t="s">
        <v>3</v>
      </c>
      <c r="C9" t="s">
        <v>9</v>
      </c>
      <c r="D9" t="s">
        <v>6</v>
      </c>
      <c r="E9" t="s">
        <v>7</v>
      </c>
      <c r="F9" t="s">
        <v>2</v>
      </c>
      <c r="J9" s="2">
        <f t="shared" si="0"/>
        <v>22182081032250000</v>
      </c>
      <c r="K9" s="2">
        <f t="shared" si="0"/>
        <v>4456730543409</v>
      </c>
      <c r="L9" s="2">
        <f t="shared" si="0"/>
        <v>67.0761</v>
      </c>
      <c r="M9" s="2">
        <f t="shared" si="0"/>
        <v>28.5156</v>
      </c>
      <c r="N9" s="2">
        <f t="shared" si="0"/>
        <v>26316960682950960</v>
      </c>
    </row>
    <row r="10" spans="1:14" ht="16.5">
      <c r="A10" s="1" t="s">
        <v>12</v>
      </c>
      <c r="B10" s="3">
        <f>(B$6-B2)/(B$6-B$7)</f>
        <v>1</v>
      </c>
      <c r="C10" s="3">
        <f>(C2-C$7)/(C$6-C$7)</f>
        <v>0.44785817998661914</v>
      </c>
      <c r="D10" s="3">
        <f>(D2-D$7)/(D$6-D$7)</f>
        <v>0.3114035087719299</v>
      </c>
      <c r="E10" s="3">
        <f>(E2-E$7)/(E$6-E$7)</f>
        <v>0</v>
      </c>
      <c r="F10" s="3">
        <f>(F2-F$7)/(F$6-F$7)</f>
        <v>0</v>
      </c>
      <c r="J10" s="2">
        <f t="shared" si="0"/>
        <v>75637478364699970</v>
      </c>
      <c r="K10" s="2">
        <f t="shared" si="0"/>
        <v>6380125343881</v>
      </c>
      <c r="L10" s="2">
        <f t="shared" si="0"/>
        <v>34.9281</v>
      </c>
      <c r="M10" s="2">
        <f t="shared" si="0"/>
        <v>12.6736</v>
      </c>
      <c r="N10" s="2">
        <f t="shared" si="0"/>
        <v>85432571908866060</v>
      </c>
    </row>
    <row r="11" spans="1:14" ht="16.5">
      <c r="A11" s="1" t="s">
        <v>17</v>
      </c>
      <c r="B11" s="3">
        <f>(B$6-B3)/(B$6-B$7)</f>
        <v>0.9838326388645576</v>
      </c>
      <c r="C11" s="3">
        <f aca="true" t="shared" si="1" ref="C11:F13">(C3-C$7)/(C$6-C$7)</f>
        <v>0</v>
      </c>
      <c r="D11" s="3">
        <f t="shared" si="1"/>
        <v>0.4868421052631578</v>
      </c>
      <c r="E11" s="3">
        <f t="shared" si="1"/>
        <v>0.03738317757009345</v>
      </c>
      <c r="F11" s="3">
        <f t="shared" si="1"/>
        <v>0.01794578643978904</v>
      </c>
      <c r="I11" t="s">
        <v>37</v>
      </c>
      <c r="J11" s="2">
        <f>SUM(J7:J10)</f>
        <v>1.0884107028429259E+17</v>
      </c>
      <c r="K11" s="2">
        <f>SUM(K7:K10)</f>
        <v>16136426886786</v>
      </c>
      <c r="L11" s="2">
        <f>SUM(L7:L10)</f>
        <v>195.109</v>
      </c>
      <c r="M11" s="2">
        <f>SUM(M7:M10)</f>
        <v>43.8012</v>
      </c>
      <c r="N11" s="2">
        <f>SUM(N7:N10)</f>
        <v>1.2444609706151272E+17</v>
      </c>
    </row>
    <row r="12" spans="1:14" ht="16.5">
      <c r="A12" s="1" t="s">
        <v>22</v>
      </c>
      <c r="B12" s="3">
        <f>(B$6-B4)/(B$6-B$7)</f>
        <v>0.6228239285846087</v>
      </c>
      <c r="C12" s="3">
        <f t="shared" si="1"/>
        <v>0.6500446731017306</v>
      </c>
      <c r="D12" s="3">
        <f t="shared" si="1"/>
        <v>1</v>
      </c>
      <c r="E12" s="3">
        <f t="shared" si="1"/>
        <v>1</v>
      </c>
      <c r="F12" s="3">
        <f t="shared" si="1"/>
        <v>0.39381555525297374</v>
      </c>
      <c r="J12" s="6">
        <f>J11^0.5</f>
        <v>329910700.4695249</v>
      </c>
      <c r="K12" s="6">
        <f>K11^0.5</f>
        <v>4017017.162869235</v>
      </c>
      <c r="L12" s="6">
        <f>L11^0.5</f>
        <v>13.968142324589909</v>
      </c>
      <c r="M12" s="6">
        <f>M11^0.5</f>
        <v>6.618247502171553</v>
      </c>
      <c r="N12" s="6">
        <f>N11^0.5</f>
        <v>352769183.8320245</v>
      </c>
    </row>
    <row r="13" spans="1:14" ht="16.5">
      <c r="A13" s="1" t="s">
        <v>27</v>
      </c>
      <c r="B13" s="3">
        <f>(B$6-B5)/(B$6-B$7)</f>
        <v>0</v>
      </c>
      <c r="C13" s="3">
        <f t="shared" si="1"/>
        <v>1</v>
      </c>
      <c r="D13" s="3">
        <f t="shared" si="1"/>
        <v>0</v>
      </c>
      <c r="E13" s="3">
        <f t="shared" si="1"/>
        <v>0.5841121495327104</v>
      </c>
      <c r="F13" s="3">
        <f t="shared" si="1"/>
        <v>1</v>
      </c>
      <c r="I13" t="s">
        <v>0</v>
      </c>
      <c r="J13" t="s">
        <v>3</v>
      </c>
      <c r="K13" t="s">
        <v>9</v>
      </c>
      <c r="L13" t="s">
        <v>6</v>
      </c>
      <c r="M13" t="s">
        <v>7</v>
      </c>
      <c r="N13" t="s">
        <v>2</v>
      </c>
    </row>
    <row r="14" spans="9:14" ht="16.5">
      <c r="I14" s="1" t="s">
        <v>12</v>
      </c>
      <c r="J14">
        <f>J2/J$12</f>
        <v>0.2199987448018664</v>
      </c>
      <c r="K14">
        <f>K2/K$12</f>
        <v>0.46588050887571497</v>
      </c>
      <c r="L14">
        <f>L2/L$12</f>
        <v>0.47393560619338526</v>
      </c>
      <c r="M14">
        <f>M2/M$12</f>
        <v>0.16016324558007192</v>
      </c>
      <c r="N14">
        <f>N2/N$12</f>
        <v>0.2203356091245515</v>
      </c>
    </row>
    <row r="15" spans="2:14" ht="16.5">
      <c r="B15" s="3">
        <v>1</v>
      </c>
      <c r="C15" s="3">
        <v>1</v>
      </c>
      <c r="D15" s="3">
        <v>1</v>
      </c>
      <c r="E15" s="3">
        <v>1</v>
      </c>
      <c r="F15" s="3">
        <v>1</v>
      </c>
      <c r="I15" s="1" t="s">
        <v>17</v>
      </c>
      <c r="J15">
        <f aca="true" t="shared" si="2" ref="J15:N17">J3/J$12</f>
        <v>0.22991950516320647</v>
      </c>
      <c r="K15">
        <f t="shared" si="2"/>
        <v>0.33373369981880774</v>
      </c>
      <c r="L15">
        <f t="shared" si="2"/>
        <v>0.502572198712623</v>
      </c>
      <c r="M15">
        <f t="shared" si="2"/>
        <v>0.18433882981857333</v>
      </c>
      <c r="N15">
        <f t="shared" si="2"/>
        <v>0.23125057612414476</v>
      </c>
    </row>
    <row r="16" spans="9:14" ht="16.5">
      <c r="I16" s="1" t="s">
        <v>22</v>
      </c>
      <c r="J16">
        <f t="shared" si="2"/>
        <v>0.4514448903537696</v>
      </c>
      <c r="K16">
        <f t="shared" si="2"/>
        <v>0.5255384566224025</v>
      </c>
      <c r="L16">
        <f t="shared" si="2"/>
        <v>0.5863342318313935</v>
      </c>
      <c r="M16">
        <f t="shared" si="2"/>
        <v>0.8068601239599849</v>
      </c>
      <c r="N16">
        <f t="shared" si="2"/>
        <v>0.45986168416923145</v>
      </c>
    </row>
    <row r="17" spans="1:14" ht="16.5">
      <c r="A17" t="s">
        <v>0</v>
      </c>
      <c r="B17" t="s">
        <v>3</v>
      </c>
      <c r="C17" t="s">
        <v>9</v>
      </c>
      <c r="D17" t="s">
        <v>6</v>
      </c>
      <c r="E17" t="s">
        <v>7</v>
      </c>
      <c r="F17" t="s">
        <v>2</v>
      </c>
      <c r="I17" s="1" t="s">
        <v>27</v>
      </c>
      <c r="J17">
        <f t="shared" si="2"/>
        <v>0.8336276653306214</v>
      </c>
      <c r="K17">
        <f t="shared" si="2"/>
        <v>0.6287976619437273</v>
      </c>
      <c r="L17">
        <f t="shared" si="2"/>
        <v>0.4231056544717382</v>
      </c>
      <c r="M17">
        <f t="shared" si="2"/>
        <v>0.5379067493066566</v>
      </c>
      <c r="N17">
        <f t="shared" si="2"/>
        <v>0.8285545376298425</v>
      </c>
    </row>
    <row r="18" spans="1:6" ht="16.5">
      <c r="A18" s="1" t="s">
        <v>12</v>
      </c>
      <c r="B18" s="3">
        <f>-(B10-B$15)</f>
        <v>0</v>
      </c>
      <c r="C18" s="3">
        <f>-(C10-C$15)</f>
        <v>0.5521418200133809</v>
      </c>
      <c r="D18" s="3">
        <f>-(D10-D$15)</f>
        <v>0.6885964912280701</v>
      </c>
      <c r="E18" s="3">
        <f>-(E10-E$15)</f>
        <v>1</v>
      </c>
      <c r="F18" s="3">
        <f>-(F10-F$15)</f>
        <v>1</v>
      </c>
    </row>
    <row r="19" spans="1:6" ht="16.5">
      <c r="A19" s="1" t="s">
        <v>17</v>
      </c>
      <c r="B19" s="3">
        <f aca="true" t="shared" si="3" ref="B19:F21">-(B11-B$15)</f>
        <v>0.01616736113544237</v>
      </c>
      <c r="C19" s="3">
        <f t="shared" si="3"/>
        <v>1</v>
      </c>
      <c r="D19" s="3">
        <f t="shared" si="3"/>
        <v>0.5131578947368423</v>
      </c>
      <c r="E19" s="3">
        <f t="shared" si="3"/>
        <v>0.9626168224299065</v>
      </c>
      <c r="F19" s="3">
        <f t="shared" si="3"/>
        <v>0.9820542135602109</v>
      </c>
    </row>
    <row r="20" spans="1:15" ht="16.5">
      <c r="A20" s="1" t="s">
        <v>22</v>
      </c>
      <c r="B20" s="3">
        <f t="shared" si="3"/>
        <v>0.37717607141539133</v>
      </c>
      <c r="C20" s="3">
        <f t="shared" si="3"/>
        <v>0.34995532689826936</v>
      </c>
      <c r="D20" s="3">
        <f t="shared" si="3"/>
        <v>0</v>
      </c>
      <c r="E20" s="3">
        <f t="shared" si="3"/>
        <v>0</v>
      </c>
      <c r="F20" s="3">
        <f t="shared" si="3"/>
        <v>0.6061844447470263</v>
      </c>
      <c r="J20">
        <f>LN(J14)</f>
        <v>-1.5141334380921134</v>
      </c>
      <c r="K20">
        <f>LN(K14)</f>
        <v>-0.7638260964590342</v>
      </c>
      <c r="L20">
        <f>LN(L14)</f>
        <v>-0.7466838184284568</v>
      </c>
      <c r="M20">
        <f>LN(M14)</f>
        <v>-1.8315616990097123</v>
      </c>
      <c r="N20">
        <f>LN(N14)</f>
        <v>-1.5126033989961472</v>
      </c>
      <c r="O20">
        <f>-1/LN(4)</f>
        <v>-0.7213475204444817</v>
      </c>
    </row>
    <row r="21" spans="1:14" ht="16.5">
      <c r="A21" s="1" t="s">
        <v>27</v>
      </c>
      <c r="B21" s="3">
        <f t="shared" si="3"/>
        <v>1</v>
      </c>
      <c r="C21" s="3">
        <f t="shared" si="3"/>
        <v>0</v>
      </c>
      <c r="D21" s="3">
        <f t="shared" si="3"/>
        <v>1</v>
      </c>
      <c r="E21" s="3">
        <f t="shared" si="3"/>
        <v>0.4158878504672896</v>
      </c>
      <c r="F21" s="3">
        <f t="shared" si="3"/>
        <v>0</v>
      </c>
      <c r="J21">
        <f aca="true" t="shared" si="4" ref="J21:N23">LN(J15)</f>
        <v>-1.4700260088666537</v>
      </c>
      <c r="K21">
        <f t="shared" si="4"/>
        <v>-1.0974119099545738</v>
      </c>
      <c r="L21">
        <f t="shared" si="4"/>
        <v>-0.6880159703396539</v>
      </c>
      <c r="M21">
        <f t="shared" si="4"/>
        <v>-1.690979748388523</v>
      </c>
      <c r="N21">
        <f t="shared" si="4"/>
        <v>-1.464253411245053</v>
      </c>
    </row>
    <row r="22" spans="1:14" ht="16.5">
      <c r="A22" s="1" t="s">
        <v>32</v>
      </c>
      <c r="B22" s="3">
        <f>MAX(B18:B21)</f>
        <v>1</v>
      </c>
      <c r="C22" s="3">
        <f>MAX(C18:C21)</f>
        <v>1</v>
      </c>
      <c r="D22" s="3">
        <f>MAX(D18:D21)</f>
        <v>1</v>
      </c>
      <c r="E22" s="3">
        <f>MAX(E18:E21)</f>
        <v>1</v>
      </c>
      <c r="F22" s="3">
        <f>MAX(F18:F21)</f>
        <v>1</v>
      </c>
      <c r="J22">
        <f t="shared" si="4"/>
        <v>-0.7953019725920265</v>
      </c>
      <c r="K22">
        <f t="shared" si="4"/>
        <v>-0.6433319103295958</v>
      </c>
      <c r="L22">
        <f t="shared" si="4"/>
        <v>-0.5338652905123956</v>
      </c>
      <c r="M22">
        <f t="shared" si="4"/>
        <v>-0.21460495416158482</v>
      </c>
      <c r="N22">
        <f t="shared" si="4"/>
        <v>-0.7768295213029</v>
      </c>
    </row>
    <row r="23" spans="1:14" ht="16.5">
      <c r="A23" s="1" t="s">
        <v>33</v>
      </c>
      <c r="B23" s="3">
        <f>MIN(B18:B21)</f>
        <v>0</v>
      </c>
      <c r="C23" s="3">
        <f>MIN(C18:C21)</f>
        <v>0</v>
      </c>
      <c r="D23" s="3">
        <f>MIN(D18:D21)</f>
        <v>0</v>
      </c>
      <c r="E23" s="3">
        <f>MIN(E18:E21)</f>
        <v>0</v>
      </c>
      <c r="F23" s="3">
        <f>MIN(F18:F21)</f>
        <v>0</v>
      </c>
      <c r="J23">
        <f t="shared" si="4"/>
        <v>-0.18196842075707953</v>
      </c>
      <c r="K23">
        <f t="shared" si="4"/>
        <v>-0.46394575615692946</v>
      </c>
      <c r="L23">
        <f t="shared" si="4"/>
        <v>-0.8601333569593668</v>
      </c>
      <c r="M23">
        <f t="shared" si="4"/>
        <v>-0.6200700622697491</v>
      </c>
      <c r="N23">
        <f t="shared" si="4"/>
        <v>-0.18807261732988476</v>
      </c>
    </row>
    <row r="24" spans="1:6" ht="16.5">
      <c r="A24" s="1" t="s">
        <v>34</v>
      </c>
      <c r="B24">
        <f>B22*0.5</f>
        <v>0.5</v>
      </c>
      <c r="C24">
        <f>C22*0.5</f>
        <v>0.5</v>
      </c>
      <c r="D24">
        <f>D22*0.5</f>
        <v>0.5</v>
      </c>
      <c r="E24">
        <f>E22*0.5</f>
        <v>0.5</v>
      </c>
      <c r="F24">
        <f>F22*0.5</f>
        <v>0.5</v>
      </c>
    </row>
    <row r="26" spans="1:14" ht="16.5">
      <c r="A26" t="s">
        <v>0</v>
      </c>
      <c r="B26" t="s">
        <v>3</v>
      </c>
      <c r="C26" t="s">
        <v>9</v>
      </c>
      <c r="D26" t="s">
        <v>6</v>
      </c>
      <c r="E26" t="s">
        <v>7</v>
      </c>
      <c r="F26" t="s">
        <v>2</v>
      </c>
      <c r="J26">
        <f>J14*J20*$O$20</f>
        <v>0.24028623731377305</v>
      </c>
      <c r="K26">
        <f>K14*K20*$O$20</f>
        <v>0.2566927345960046</v>
      </c>
      <c r="L26">
        <f>L14*L20*$O$20</f>
        <v>0.25527049524734935</v>
      </c>
      <c r="M26">
        <f>M14*M20*$O$20</f>
        <v>0.21160647725391468</v>
      </c>
      <c r="N26">
        <f>N14*N20*$O$20</f>
        <v>0.24041098386380874</v>
      </c>
    </row>
    <row r="27" spans="1:14" ht="16.5">
      <c r="A27" s="1" t="s">
        <v>12</v>
      </c>
      <c r="B27" s="9">
        <f>(B$23+B$24)/(B18+B$24)</f>
        <v>1</v>
      </c>
      <c r="C27" s="9">
        <f>(C$23+C$24)/(C18+C$24)</f>
        <v>0.47522110659344485</v>
      </c>
      <c r="D27" s="9">
        <f>(D$23+D$24)/(D18+D$24)</f>
        <v>0.4206642066420664</v>
      </c>
      <c r="E27" s="9">
        <f>(E$23+E$24)/(E18+E$24)</f>
        <v>0.3333333333333333</v>
      </c>
      <c r="F27" s="9">
        <f>(F$23+F$24)/(F18+F$24)</f>
        <v>0.3333333333333333</v>
      </c>
      <c r="J27">
        <f aca="true" t="shared" si="5" ref="J27:N29">J15*J21*$O$20</f>
        <v>0.24380655509745253</v>
      </c>
      <c r="K27">
        <f t="shared" si="5"/>
        <v>0.2641887229769165</v>
      </c>
      <c r="L27">
        <f t="shared" si="5"/>
        <v>0.24942588577195754</v>
      </c>
      <c r="M27">
        <f t="shared" si="5"/>
        <v>0.22485356415432178</v>
      </c>
      <c r="N27">
        <f t="shared" si="5"/>
        <v>0.24425508350811137</v>
      </c>
    </row>
    <row r="28" spans="1:14" ht="16.5">
      <c r="A28" s="1" t="s">
        <v>17</v>
      </c>
      <c r="B28" s="9">
        <f aca="true" t="shared" si="6" ref="B28:F30">(B$23+B$24)/(B19+B$24)</f>
        <v>0.9686780638359657</v>
      </c>
      <c r="C28" s="9">
        <f t="shared" si="6"/>
        <v>0.3333333333333333</v>
      </c>
      <c r="D28" s="9">
        <f t="shared" si="6"/>
        <v>0.49350649350649345</v>
      </c>
      <c r="E28" s="9">
        <f t="shared" si="6"/>
        <v>0.34185303514376997</v>
      </c>
      <c r="F28" s="9">
        <f t="shared" si="6"/>
        <v>0.3373695748948975</v>
      </c>
      <c r="J28">
        <f t="shared" si="5"/>
        <v>0.2589890155254651</v>
      </c>
      <c r="K28">
        <f t="shared" si="5"/>
        <v>0.24388446547343212</v>
      </c>
      <c r="L28">
        <f t="shared" si="5"/>
        <v>0.2257987219692356</v>
      </c>
      <c r="M28">
        <f t="shared" si="5"/>
        <v>0.12490578103294193</v>
      </c>
      <c r="N28">
        <f t="shared" si="5"/>
        <v>0.2576899553209932</v>
      </c>
    </row>
    <row r="29" spans="1:14" ht="16.5">
      <c r="A29" s="1" t="s">
        <v>22</v>
      </c>
      <c r="B29" s="9">
        <f t="shared" si="6"/>
        <v>0.5700109890061312</v>
      </c>
      <c r="C29" s="9">
        <f t="shared" si="6"/>
        <v>0.5882662113838892</v>
      </c>
      <c r="D29" s="9">
        <f t="shared" si="6"/>
        <v>1</v>
      </c>
      <c r="E29" s="9">
        <f t="shared" si="6"/>
        <v>1</v>
      </c>
      <c r="F29" s="9">
        <f t="shared" si="6"/>
        <v>0.45200418643958173</v>
      </c>
      <c r="J29">
        <f t="shared" si="5"/>
        <v>0.109424025671634</v>
      </c>
      <c r="K29">
        <f t="shared" si="5"/>
        <v>0.21043727430624845</v>
      </c>
      <c r="L29">
        <f t="shared" si="5"/>
        <v>0.26251804604851353</v>
      </c>
      <c r="M29">
        <f t="shared" si="5"/>
        <v>0.24059815930323286</v>
      </c>
      <c r="N29">
        <f t="shared" si="5"/>
        <v>0.11240644473711489</v>
      </c>
    </row>
    <row r="30" spans="1:14" ht="16.5">
      <c r="A30" s="1" t="s">
        <v>27</v>
      </c>
      <c r="B30" s="9">
        <f t="shared" si="6"/>
        <v>0.3333333333333333</v>
      </c>
      <c r="C30" s="9">
        <f t="shared" si="6"/>
        <v>1</v>
      </c>
      <c r="D30" s="9">
        <f t="shared" si="6"/>
        <v>0.3333333333333333</v>
      </c>
      <c r="E30" s="9">
        <f t="shared" si="6"/>
        <v>0.5459183673469389</v>
      </c>
      <c r="F30" s="9">
        <f t="shared" si="6"/>
        <v>1</v>
      </c>
      <c r="I30" t="s">
        <v>37</v>
      </c>
      <c r="J30">
        <f>SUM(J26:J29)</f>
        <v>0.8525058336083248</v>
      </c>
      <c r="K30">
        <f>SUM(K26:K29)</f>
        <v>0.9752031973526016</v>
      </c>
      <c r="L30">
        <f>SUM(L26:L29)</f>
        <v>0.993013149037056</v>
      </c>
      <c r="M30">
        <f>SUM(M26:M29)</f>
        <v>0.8019639817444113</v>
      </c>
      <c r="N30">
        <f>SUM(N26:N29)</f>
        <v>0.8547624674300283</v>
      </c>
    </row>
    <row r="31" spans="10:15" ht="16.5">
      <c r="J31">
        <f>1-J30</f>
        <v>0.14749416639167523</v>
      </c>
      <c r="K31">
        <f>1-K30</f>
        <v>0.024796802647398364</v>
      </c>
      <c r="L31">
        <f>1-L30</f>
        <v>0.006986850962944047</v>
      </c>
      <c r="M31">
        <f>1-M30</f>
        <v>0.1980360182555887</v>
      </c>
      <c r="N31">
        <f>1-N30</f>
        <v>0.14523753256997174</v>
      </c>
      <c r="O31">
        <f>SUM(J31:N31)</f>
        <v>0.5225513708275781</v>
      </c>
    </row>
    <row r="32" spans="2:14" ht="16.5">
      <c r="B32">
        <v>0.2644879432</v>
      </c>
      <c r="C32">
        <v>0.117797966</v>
      </c>
      <c r="D32">
        <v>0.021896043799999997</v>
      </c>
      <c r="E32">
        <v>0.3326650648</v>
      </c>
      <c r="F32">
        <v>0.2631529822</v>
      </c>
      <c r="J32">
        <f>J31/$O$31</f>
        <v>0.28225773507795976</v>
      </c>
      <c r="K32">
        <f>K31/$O$31</f>
        <v>0.04745333001064953</v>
      </c>
      <c r="L32">
        <f>L31/$O$31</f>
        <v>0.01337064899835358</v>
      </c>
      <c r="M32">
        <f>M31/$O$31</f>
        <v>0.3789790426574787</v>
      </c>
      <c r="N32">
        <f>N31/$O$31</f>
        <v>0.2779392432555584</v>
      </c>
    </row>
    <row r="34" spans="1:7" ht="16.5">
      <c r="A34" s="1" t="s">
        <v>12</v>
      </c>
      <c r="B34">
        <f>B27*B$32</f>
        <v>0.2644879432</v>
      </c>
      <c r="C34">
        <f>C27*C$32</f>
        <v>0.055980079756977</v>
      </c>
      <c r="D34">
        <f>D27*D$32</f>
        <v>0.009210881893726935</v>
      </c>
      <c r="E34">
        <f>E27*E$32</f>
        <v>0.11088835493333334</v>
      </c>
      <c r="F34">
        <f>F27*F$32</f>
        <v>0.08771766073333333</v>
      </c>
      <c r="G34">
        <f>SUM(B34:F34)</f>
        <v>0.5282849205173706</v>
      </c>
    </row>
    <row r="35" spans="1:7" ht="16.5">
      <c r="A35" s="1" t="s">
        <v>17</v>
      </c>
      <c r="B35">
        <f aca="true" t="shared" si="7" ref="B35:F37">B28*B$32</f>
        <v>0.2562036687269329</v>
      </c>
      <c r="C35">
        <f t="shared" si="7"/>
        <v>0.03926598866666667</v>
      </c>
      <c r="D35">
        <f t="shared" si="7"/>
        <v>0.010805839797402595</v>
      </c>
      <c r="E35">
        <f t="shared" si="7"/>
        <v>0.11372256208817892</v>
      </c>
      <c r="F35">
        <f t="shared" si="7"/>
        <v>0.08877980973713853</v>
      </c>
      <c r="G35">
        <f>SUM(B35:F35)</f>
        <v>0.5087778690163196</v>
      </c>
    </row>
    <row r="36" spans="1:7" ht="16.5">
      <c r="A36" s="1" t="s">
        <v>22</v>
      </c>
      <c r="B36">
        <f t="shared" si="7"/>
        <v>0.15076103408362948</v>
      </c>
      <c r="C36">
        <f t="shared" si="7"/>
        <v>0.0692965631675482</v>
      </c>
      <c r="D36">
        <f t="shared" si="7"/>
        <v>0.021896043799999997</v>
      </c>
      <c r="E36">
        <f t="shared" si="7"/>
        <v>0.3326650648</v>
      </c>
      <c r="F36">
        <f t="shared" si="7"/>
        <v>0.11894624962846073</v>
      </c>
      <c r="G36">
        <f>SUM(B36:F36)</f>
        <v>0.6935649554796384</v>
      </c>
    </row>
    <row r="37" spans="1:7" ht="16.5">
      <c r="A37" s="1" t="s">
        <v>27</v>
      </c>
      <c r="B37">
        <f t="shared" si="7"/>
        <v>0.08816264773333334</v>
      </c>
      <c r="C37">
        <f t="shared" si="7"/>
        <v>0.117797966</v>
      </c>
      <c r="D37">
        <f t="shared" si="7"/>
        <v>0.007298681266666666</v>
      </c>
      <c r="E37">
        <f t="shared" si="7"/>
        <v>0.18160796904897963</v>
      </c>
      <c r="F37">
        <f t="shared" si="7"/>
        <v>0.2631529822</v>
      </c>
      <c r="G37">
        <f>SUM(B37:F37)</f>
        <v>0.6580202462489797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A6">
      <selection activeCell="G35" sqref="G35:G38"/>
    </sheetView>
  </sheetViews>
  <sheetFormatPr defaultColWidth="9.00390625" defaultRowHeight="16.5"/>
  <cols>
    <col min="1" max="1" width="11.625" style="0" bestFit="1" customWidth="1"/>
    <col min="2" max="6" width="15.625" style="0" bestFit="1" customWidth="1"/>
    <col min="10" max="10" width="23.125" style="0" bestFit="1" customWidth="1"/>
    <col min="11" max="11" width="18.00390625" style="0" bestFit="1" customWidth="1"/>
    <col min="12" max="13" width="12.125" style="0" bestFit="1" customWidth="1"/>
    <col min="14" max="14" width="23.125" style="0" bestFit="1" customWidth="1"/>
  </cols>
  <sheetData>
    <row r="1" spans="1:14" ht="16.5">
      <c r="A1" t="s">
        <v>0</v>
      </c>
      <c r="B1" t="s">
        <v>3</v>
      </c>
      <c r="C1" t="s">
        <v>9</v>
      </c>
      <c r="D1" t="s">
        <v>6</v>
      </c>
      <c r="E1" t="s">
        <v>7</v>
      </c>
      <c r="F1" t="s">
        <v>2</v>
      </c>
      <c r="I1" t="s">
        <v>0</v>
      </c>
      <c r="J1" t="s">
        <v>3</v>
      </c>
      <c r="K1" t="s">
        <v>9</v>
      </c>
      <c r="L1" t="s">
        <v>6</v>
      </c>
      <c r="M1" t="s">
        <v>7</v>
      </c>
      <c r="N1" t="s">
        <v>2</v>
      </c>
    </row>
    <row r="2" spans="1:14" ht="16.5">
      <c r="A2" s="1" t="s">
        <v>13</v>
      </c>
      <c r="B2" s="2">
        <v>71050057</v>
      </c>
      <c r="C2" s="2">
        <v>2120743</v>
      </c>
      <c r="D2">
        <v>7.35</v>
      </c>
      <c r="E2">
        <v>1.91</v>
      </c>
      <c r="F2" s="2">
        <v>76690411</v>
      </c>
      <c r="I2" s="1" t="s">
        <v>13</v>
      </c>
      <c r="J2" s="2">
        <v>71050057</v>
      </c>
      <c r="K2" s="2">
        <v>2120743</v>
      </c>
      <c r="L2">
        <v>7.35</v>
      </c>
      <c r="M2">
        <v>1.91</v>
      </c>
      <c r="N2" s="2">
        <v>76690411</v>
      </c>
    </row>
    <row r="3" spans="1:14" ht="16.5">
      <c r="A3" s="1" t="s">
        <v>18</v>
      </c>
      <c r="B3" s="2">
        <v>62561276</v>
      </c>
      <c r="C3" s="2">
        <v>953315</v>
      </c>
      <c r="D3">
        <v>8.4</v>
      </c>
      <c r="E3">
        <v>2.77</v>
      </c>
      <c r="F3" s="2">
        <v>68299916</v>
      </c>
      <c r="I3" s="1" t="s">
        <v>18</v>
      </c>
      <c r="J3" s="2">
        <v>62561276</v>
      </c>
      <c r="K3" s="2">
        <v>953315</v>
      </c>
      <c r="L3">
        <v>8.4</v>
      </c>
      <c r="M3">
        <v>2.77</v>
      </c>
      <c r="N3" s="2">
        <v>68299916</v>
      </c>
    </row>
    <row r="4" spans="1:14" ht="16.5">
      <c r="A4" s="1" t="s">
        <v>23</v>
      </c>
      <c r="B4" s="2">
        <v>106378430</v>
      </c>
      <c r="C4" s="2">
        <v>1550767</v>
      </c>
      <c r="D4">
        <v>8.66</v>
      </c>
      <c r="E4">
        <v>5.54</v>
      </c>
      <c r="F4" s="2">
        <v>116460233</v>
      </c>
      <c r="I4" s="1" t="s">
        <v>23</v>
      </c>
      <c r="J4" s="2">
        <v>106378430</v>
      </c>
      <c r="K4" s="2">
        <v>1550767</v>
      </c>
      <c r="L4">
        <v>8.66</v>
      </c>
      <c r="M4">
        <v>5.54</v>
      </c>
      <c r="N4" s="2">
        <v>116460233</v>
      </c>
    </row>
    <row r="5" spans="1:14" ht="16.5">
      <c r="A5" s="1" t="s">
        <v>28</v>
      </c>
      <c r="B5" s="2">
        <v>129769156</v>
      </c>
      <c r="C5" s="2">
        <v>1893058</v>
      </c>
      <c r="D5">
        <v>8.77</v>
      </c>
      <c r="E5">
        <v>5.13</v>
      </c>
      <c r="F5" s="2">
        <v>142244940</v>
      </c>
      <c r="I5" s="1" t="s">
        <v>28</v>
      </c>
      <c r="J5" s="2">
        <v>129769156</v>
      </c>
      <c r="K5" s="2">
        <v>1893058</v>
      </c>
      <c r="L5">
        <v>8.77</v>
      </c>
      <c r="M5">
        <v>5.13</v>
      </c>
      <c r="N5" s="2">
        <v>142244940</v>
      </c>
    </row>
    <row r="6" spans="1:6" ht="16.5">
      <c r="A6" s="1" t="s">
        <v>38</v>
      </c>
      <c r="B6" s="7">
        <f>MAX(B2:B5)</f>
        <v>129769156</v>
      </c>
      <c r="C6" s="7">
        <f>MAX(C2:C5)</f>
        <v>2120743</v>
      </c>
      <c r="D6" s="7">
        <f>MAX(D2:D5)</f>
        <v>8.77</v>
      </c>
      <c r="E6" s="7">
        <f>MAX(E2:E5)</f>
        <v>5.54</v>
      </c>
      <c r="F6" s="7">
        <f>MAX(F2:F5)</f>
        <v>142244940</v>
      </c>
    </row>
    <row r="7" spans="1:14" ht="16.5">
      <c r="A7" s="1" t="s">
        <v>39</v>
      </c>
      <c r="B7" s="7">
        <f>MIN(B2:B5)</f>
        <v>62561276</v>
      </c>
      <c r="C7" s="7">
        <f>MIN(C2:C5)</f>
        <v>953315</v>
      </c>
      <c r="D7" s="7">
        <f>MIN(D2:D5)</f>
        <v>7.35</v>
      </c>
      <c r="E7" s="7">
        <f>MIN(E2:E5)</f>
        <v>1.91</v>
      </c>
      <c r="F7" s="7">
        <f>MIN(F2:F5)</f>
        <v>68299916</v>
      </c>
      <c r="J7" s="2">
        <f aca="true" t="shared" si="0" ref="J7:N8">J2^2</f>
        <v>5048110599703249</v>
      </c>
      <c r="K7" s="2">
        <f t="shared" si="0"/>
        <v>4497550872049</v>
      </c>
      <c r="L7" s="2">
        <f t="shared" si="0"/>
        <v>54.022499999999994</v>
      </c>
      <c r="M7" s="2">
        <f t="shared" si="0"/>
        <v>3.6481</v>
      </c>
      <c r="N7" s="2">
        <f t="shared" si="0"/>
        <v>5881419139348921</v>
      </c>
    </row>
    <row r="8" spans="10:14" ht="16.5">
      <c r="J8" s="2">
        <f t="shared" si="0"/>
        <v>3913913254748176</v>
      </c>
      <c r="K8" s="2">
        <f t="shared" si="0"/>
        <v>908809489225</v>
      </c>
      <c r="L8" s="2">
        <f t="shared" si="0"/>
        <v>70.56</v>
      </c>
      <c r="M8" s="2">
        <f t="shared" si="0"/>
        <v>7.6729</v>
      </c>
      <c r="N8" s="2">
        <f t="shared" si="0"/>
        <v>4664878525607056</v>
      </c>
    </row>
    <row r="9" spans="1:14" ht="16.5">
      <c r="A9" t="s">
        <v>0</v>
      </c>
      <c r="B9" t="s">
        <v>3</v>
      </c>
      <c r="C9" t="s">
        <v>9</v>
      </c>
      <c r="D9" t="s">
        <v>6</v>
      </c>
      <c r="E9" t="s">
        <v>7</v>
      </c>
      <c r="F9" t="s">
        <v>2</v>
      </c>
      <c r="J9" s="2">
        <f aca="true" t="shared" si="1" ref="J9:N10">J4^2</f>
        <v>11316370369264900</v>
      </c>
      <c r="K9" s="2">
        <f t="shared" si="1"/>
        <v>2404878288289</v>
      </c>
      <c r="L9" s="2">
        <f t="shared" si="1"/>
        <v>74.9956</v>
      </c>
      <c r="M9" s="2">
        <f t="shared" si="1"/>
        <v>30.6916</v>
      </c>
      <c r="N9" s="2">
        <f t="shared" si="1"/>
        <v>13562985870414288</v>
      </c>
    </row>
    <row r="10" spans="1:14" ht="16.5">
      <c r="A10" s="1" t="s">
        <v>13</v>
      </c>
      <c r="B10" s="10">
        <f>(B$6-B2)/(B$6-B$7)</f>
        <v>0.8736936650880819</v>
      </c>
      <c r="C10" s="10">
        <f>(C2-C$7)/(C$6-C$7)</f>
        <v>1</v>
      </c>
      <c r="D10" s="10">
        <f>(D2-D$7)/(D$6-D$7)</f>
        <v>0</v>
      </c>
      <c r="E10" s="10">
        <f>(E2-E$7)/(E$6-E$7)</f>
        <v>0</v>
      </c>
      <c r="F10" s="10">
        <f>(F2-F$7)/(F$6-F$7)</f>
        <v>0.11346936610636572</v>
      </c>
      <c r="J10" s="2">
        <f t="shared" si="1"/>
        <v>16840033848952336</v>
      </c>
      <c r="K10" s="2">
        <f t="shared" si="1"/>
        <v>3583668591364</v>
      </c>
      <c r="L10" s="2">
        <f t="shared" si="1"/>
        <v>76.9129</v>
      </c>
      <c r="M10" s="2">
        <f t="shared" si="1"/>
        <v>26.3169</v>
      </c>
      <c r="N10" s="2">
        <f t="shared" si="1"/>
        <v>20233622955603600</v>
      </c>
    </row>
    <row r="11" spans="1:14" ht="16.5">
      <c r="A11" s="1" t="s">
        <v>18</v>
      </c>
      <c r="B11" s="10">
        <f>(B$6-B3)/(B$6-B$7)</f>
        <v>1</v>
      </c>
      <c r="C11" s="10">
        <f aca="true" t="shared" si="2" ref="C11:F13">(C3-C$7)/(C$6-C$7)</f>
        <v>0</v>
      </c>
      <c r="D11" s="10">
        <f t="shared" si="2"/>
        <v>0.7394366197183104</v>
      </c>
      <c r="E11" s="10">
        <f t="shared" si="2"/>
        <v>0.23691460055096422</v>
      </c>
      <c r="F11" s="10">
        <f t="shared" si="2"/>
        <v>0</v>
      </c>
      <c r="I11" t="s">
        <v>37</v>
      </c>
      <c r="J11" s="2">
        <f>SUM(J7:J10)</f>
        <v>37118428072668660</v>
      </c>
      <c r="K11" s="2">
        <f>SUM(K7:K10)</f>
        <v>11394907240927</v>
      </c>
      <c r="L11" s="2">
        <f>SUM(L7:L10)</f>
        <v>276.491</v>
      </c>
      <c r="M11" s="2">
        <f>SUM(M7:M10)</f>
        <v>68.3295</v>
      </c>
      <c r="N11" s="2">
        <f>SUM(N7:N10)</f>
        <v>44342906490973864</v>
      </c>
    </row>
    <row r="12" spans="1:14" ht="16.5">
      <c r="A12" s="1" t="s">
        <v>23</v>
      </c>
      <c r="B12" s="10">
        <f>(B$6-B4)/(B$6-B$7)</f>
        <v>0.3480354684599484</v>
      </c>
      <c r="C12" s="10">
        <f t="shared" si="2"/>
        <v>0.5117677492744734</v>
      </c>
      <c r="D12" s="10">
        <f t="shared" si="2"/>
        <v>0.9225352112676061</v>
      </c>
      <c r="E12" s="10">
        <f t="shared" si="2"/>
        <v>1</v>
      </c>
      <c r="F12" s="10">
        <f t="shared" si="2"/>
        <v>0.6512989569115564</v>
      </c>
      <c r="J12" s="6">
        <f>J11^0.5</f>
        <v>192661433.79687762</v>
      </c>
      <c r="K12" s="6">
        <f>K11^0.5</f>
        <v>3375634.346449123</v>
      </c>
      <c r="L12" s="6">
        <f>L11^0.5</f>
        <v>16.628018522962982</v>
      </c>
      <c r="M12" s="6">
        <f>M11^0.5</f>
        <v>8.266165979461094</v>
      </c>
      <c r="N12" s="6">
        <f>N11^0.5</f>
        <v>210577554.57544345</v>
      </c>
    </row>
    <row r="13" spans="1:6" ht="16.5">
      <c r="A13" s="1" t="s">
        <v>28</v>
      </c>
      <c r="B13" s="10">
        <f>(B$6-B5)/(B$6-B$7)</f>
        <v>0</v>
      </c>
      <c r="C13" s="10">
        <f t="shared" si="2"/>
        <v>0.8049687004252082</v>
      </c>
      <c r="D13" s="10">
        <f t="shared" si="2"/>
        <v>1</v>
      </c>
      <c r="E13" s="10">
        <f t="shared" si="2"/>
        <v>0.8870523415977961</v>
      </c>
      <c r="F13" s="10">
        <f t="shared" si="2"/>
        <v>1</v>
      </c>
    </row>
    <row r="15" spans="2:14" ht="16.5">
      <c r="B15" s="9">
        <v>1</v>
      </c>
      <c r="C15" s="9">
        <v>1</v>
      </c>
      <c r="D15" s="9">
        <v>1</v>
      </c>
      <c r="E15" s="9">
        <v>1</v>
      </c>
      <c r="F15" s="9">
        <v>1</v>
      </c>
      <c r="J15">
        <f>J2/J$12</f>
        <v>0.3687819383453144</v>
      </c>
      <c r="K15">
        <f>K2/K$12</f>
        <v>0.6282502138393156</v>
      </c>
      <c r="L15">
        <f>L2/L$12</f>
        <v>0.44202500675891043</v>
      </c>
      <c r="M15">
        <f>M2/M$12</f>
        <v>0.2310623818522116</v>
      </c>
      <c r="N15">
        <f>N2/N$12</f>
        <v>0.36419081394795183</v>
      </c>
    </row>
    <row r="16" spans="1:14" ht="16.5">
      <c r="A16" t="s">
        <v>0</v>
      </c>
      <c r="B16" t="s">
        <v>3</v>
      </c>
      <c r="C16" t="s">
        <v>9</v>
      </c>
      <c r="D16" t="s">
        <v>6</v>
      </c>
      <c r="E16" t="s">
        <v>7</v>
      </c>
      <c r="F16" t="s">
        <v>2</v>
      </c>
      <c r="J16">
        <f aca="true" t="shared" si="3" ref="J16:N18">J3/J$12</f>
        <v>0.32472132469416876</v>
      </c>
      <c r="K16">
        <f t="shared" si="3"/>
        <v>0.2824106233552237</v>
      </c>
      <c r="L16">
        <f t="shared" si="3"/>
        <v>0.5051714362958977</v>
      </c>
      <c r="M16">
        <f t="shared" si="3"/>
        <v>0.3351009412202231</v>
      </c>
      <c r="N16">
        <f t="shared" si="3"/>
        <v>0.3243456603801059</v>
      </c>
    </row>
    <row r="17" spans="1:14" ht="16.5">
      <c r="A17" s="1" t="s">
        <v>13</v>
      </c>
      <c r="B17" s="10">
        <f>-(B10-B$15)</f>
        <v>0.12630633491191812</v>
      </c>
      <c r="C17" s="10">
        <f>-(C10-C$15)</f>
        <v>0</v>
      </c>
      <c r="D17" s="10">
        <f>-(D10-D$15)</f>
        <v>1</v>
      </c>
      <c r="E17" s="10">
        <f>-(E10-E$15)</f>
        <v>1</v>
      </c>
      <c r="F17" s="10">
        <f>-(F10-F$15)</f>
        <v>0.8865306338936343</v>
      </c>
      <c r="J17">
        <f t="shared" si="3"/>
        <v>0.5521521765074917</v>
      </c>
      <c r="K17">
        <f t="shared" si="3"/>
        <v>0.459400172187273</v>
      </c>
      <c r="L17">
        <f t="shared" si="3"/>
        <v>0.5208076950383898</v>
      </c>
      <c r="M17">
        <f t="shared" si="3"/>
        <v>0.6702018824404462</v>
      </c>
      <c r="N17">
        <f t="shared" si="3"/>
        <v>0.5530515027340005</v>
      </c>
    </row>
    <row r="18" spans="1:14" ht="16.5">
      <c r="A18" s="1" t="s">
        <v>18</v>
      </c>
      <c r="B18" s="10">
        <f aca="true" t="shared" si="4" ref="B18:F20">-(B11-B$15)</f>
        <v>0</v>
      </c>
      <c r="C18" s="10">
        <f t="shared" si="4"/>
        <v>1</v>
      </c>
      <c r="D18" s="10">
        <f t="shared" si="4"/>
        <v>0.26056338028168957</v>
      </c>
      <c r="E18" s="10">
        <f t="shared" si="4"/>
        <v>0.7630853994490358</v>
      </c>
      <c r="F18" s="10">
        <f t="shared" si="4"/>
        <v>1</v>
      </c>
      <c r="J18">
        <f t="shared" si="3"/>
        <v>0.6735606262372947</v>
      </c>
      <c r="K18">
        <f t="shared" si="3"/>
        <v>0.5608006690627894</v>
      </c>
      <c r="L18">
        <f t="shared" si="3"/>
        <v>0.5274230352755979</v>
      </c>
      <c r="M18">
        <f t="shared" si="3"/>
        <v>0.6206021041370918</v>
      </c>
      <c r="N18">
        <f t="shared" si="3"/>
        <v>0.6754990591793487</v>
      </c>
    </row>
    <row r="19" spans="1:6" ht="16.5">
      <c r="A19" s="1" t="s">
        <v>23</v>
      </c>
      <c r="B19" s="10">
        <f t="shared" si="4"/>
        <v>0.6519645315400515</v>
      </c>
      <c r="C19" s="10">
        <f t="shared" si="4"/>
        <v>0.48823225072552656</v>
      </c>
      <c r="D19" s="10">
        <f t="shared" si="4"/>
        <v>0.07746478873239393</v>
      </c>
      <c r="E19" s="10">
        <f t="shared" si="4"/>
        <v>0</v>
      </c>
      <c r="F19" s="10">
        <f t="shared" si="4"/>
        <v>0.34870104308844363</v>
      </c>
    </row>
    <row r="20" spans="1:6" ht="16.5">
      <c r="A20" s="1" t="s">
        <v>28</v>
      </c>
      <c r="B20" s="10">
        <f t="shared" si="4"/>
        <v>1</v>
      </c>
      <c r="C20" s="10">
        <f t="shared" si="4"/>
        <v>0.19503129957479182</v>
      </c>
      <c r="D20" s="10">
        <f t="shared" si="4"/>
        <v>0</v>
      </c>
      <c r="E20" s="10">
        <f t="shared" si="4"/>
        <v>0.11294765840220389</v>
      </c>
      <c r="F20" s="10">
        <f t="shared" si="4"/>
        <v>0</v>
      </c>
    </row>
    <row r="21" spans="1:15" ht="16.5">
      <c r="A21" s="1" t="s">
        <v>32</v>
      </c>
      <c r="B21" s="10">
        <f>MAX(B17:B20)</f>
        <v>1</v>
      </c>
      <c r="C21" s="10">
        <f>MAX(C17:C20)</f>
        <v>1</v>
      </c>
      <c r="D21" s="10">
        <f>MAX(D17:D20)</f>
        <v>1</v>
      </c>
      <c r="E21" s="10">
        <f>MAX(E17:E20)</f>
        <v>1</v>
      </c>
      <c r="F21" s="10">
        <f>MAX(F17:F20)</f>
        <v>1</v>
      </c>
      <c r="J21">
        <f>LN(J15)</f>
        <v>-0.9975497626168806</v>
      </c>
      <c r="K21">
        <f>LN(K15)</f>
        <v>-0.4648167621855279</v>
      </c>
      <c r="L21">
        <f>LN(L15)</f>
        <v>-0.8163888221271964</v>
      </c>
      <c r="M21">
        <f>LN(M15)</f>
        <v>-1.4650675536093594</v>
      </c>
      <c r="N21">
        <f>LN(N15)</f>
        <v>-1.0100773345549061</v>
      </c>
      <c r="O21">
        <f>-1/LN(4)</f>
        <v>-0.7213475204444817</v>
      </c>
    </row>
    <row r="22" spans="1:14" ht="16.5">
      <c r="A22" s="1" t="s">
        <v>33</v>
      </c>
      <c r="B22" s="10">
        <f>MIN(B17:B20)</f>
        <v>0</v>
      </c>
      <c r="C22" s="10">
        <f>MIN(C17:C20)</f>
        <v>0</v>
      </c>
      <c r="D22" s="10">
        <f>MIN(D17:D20)</f>
        <v>0</v>
      </c>
      <c r="E22" s="10">
        <f>MIN(E17:E20)</f>
        <v>0</v>
      </c>
      <c r="F22" s="10">
        <f>MIN(F17:F20)</f>
        <v>0</v>
      </c>
      <c r="J22">
        <f aca="true" t="shared" si="5" ref="J22:N24">LN(J16)</f>
        <v>-1.124787926963115</v>
      </c>
      <c r="K22">
        <f t="shared" si="5"/>
        <v>-1.264393155957195</v>
      </c>
      <c r="L22">
        <f t="shared" si="5"/>
        <v>-0.6828574295026737</v>
      </c>
      <c r="M22">
        <f t="shared" si="5"/>
        <v>-1.0933234754686507</v>
      </c>
      <c r="N22">
        <f t="shared" si="5"/>
        <v>-1.125945478848046</v>
      </c>
    </row>
    <row r="23" spans="1:14" ht="16.5">
      <c r="A23" s="1" t="s">
        <v>34</v>
      </c>
      <c r="B23" s="3">
        <f>B21*0.5</f>
        <v>0.5</v>
      </c>
      <c r="C23" s="3">
        <f>C21*0.5</f>
        <v>0.5</v>
      </c>
      <c r="D23" s="3">
        <f>D21*0.5</f>
        <v>0.5</v>
      </c>
      <c r="E23" s="3">
        <f>E21*0.5</f>
        <v>0.5</v>
      </c>
      <c r="F23" s="3">
        <f>F21*0.5</f>
        <v>0.5</v>
      </c>
      <c r="J23">
        <f t="shared" si="5"/>
        <v>-0.5939315886195742</v>
      </c>
      <c r="K23">
        <f t="shared" si="5"/>
        <v>-0.7778336139181693</v>
      </c>
      <c r="L23">
        <f t="shared" si="5"/>
        <v>-0.6523744127775979</v>
      </c>
      <c r="M23">
        <f t="shared" si="5"/>
        <v>-0.4001762949087054</v>
      </c>
      <c r="N23">
        <f t="shared" si="5"/>
        <v>-0.5923041484619023</v>
      </c>
    </row>
    <row r="24" spans="10:14" ht="16.5">
      <c r="J24">
        <f t="shared" si="5"/>
        <v>-0.3951772704980554</v>
      </c>
      <c r="K24">
        <f t="shared" si="5"/>
        <v>-0.5783897502118455</v>
      </c>
      <c r="L24">
        <f t="shared" si="5"/>
        <v>-0.6397523289678501</v>
      </c>
      <c r="M24">
        <f t="shared" si="5"/>
        <v>-0.47706513648521975</v>
      </c>
      <c r="N24">
        <f t="shared" si="5"/>
        <v>-0.39230351435953925</v>
      </c>
    </row>
    <row r="26" spans="1:14" ht="16.5">
      <c r="A26" t="s">
        <v>0</v>
      </c>
      <c r="B26" t="s">
        <v>3</v>
      </c>
      <c r="C26" t="s">
        <v>9</v>
      </c>
      <c r="D26" t="s">
        <v>6</v>
      </c>
      <c r="E26" t="s">
        <v>7</v>
      </c>
      <c r="F26" t="s">
        <v>2</v>
      </c>
      <c r="J26">
        <f>J15*J21*$O$21</f>
        <v>0.2653681248162751</v>
      </c>
      <c r="K26">
        <f>K15*K21*$O$21</f>
        <v>0.21064879035016243</v>
      </c>
      <c r="L26">
        <f>L15*L21*$O$21</f>
        <v>0.26030854971317624</v>
      </c>
      <c r="M26">
        <f>M15*M21*$O$21</f>
        <v>0.2441920042420882</v>
      </c>
      <c r="N26">
        <f>N15*N21*$O$21</f>
        <v>0.265355538433237</v>
      </c>
    </row>
    <row r="27" spans="1:14" ht="16.5">
      <c r="A27" s="1" t="s">
        <v>13</v>
      </c>
      <c r="B27" s="10">
        <f>(B$22+B$23)/(B17+B$23)</f>
        <v>0.7983313789574211</v>
      </c>
      <c r="C27" s="10">
        <f>(C$22+C$23)/(C17+C$23)</f>
        <v>1</v>
      </c>
      <c r="D27" s="10">
        <f>(D$22+D$23)/(D17+D$23)</f>
        <v>0.3333333333333333</v>
      </c>
      <c r="E27" s="10">
        <f>(E$22+E$23)/(E17+E$23)</f>
        <v>0.3333333333333333</v>
      </c>
      <c r="F27" s="10">
        <f>(F$22+F$23)/(F17+F$23)</f>
        <v>0.3606122993445212</v>
      </c>
      <c r="J27">
        <f aca="true" t="shared" si="6" ref="J27:N29">J16*J22*$O$21</f>
        <v>0.2634668623685496</v>
      </c>
      <c r="K27">
        <f t="shared" si="6"/>
        <v>0.2575773727100004</v>
      </c>
      <c r="L27">
        <f t="shared" si="6"/>
        <v>0.24883609002673945</v>
      </c>
      <c r="M27">
        <f t="shared" si="6"/>
        <v>0.2642827785808366</v>
      </c>
      <c r="N27">
        <f t="shared" si="6"/>
        <v>0.26343288996281283</v>
      </c>
    </row>
    <row r="28" spans="1:14" ht="16.5">
      <c r="A28" s="1" t="s">
        <v>18</v>
      </c>
      <c r="B28" s="10">
        <f aca="true" t="shared" si="7" ref="B28:F30">(B$22+B$23)/(B18+B$23)</f>
        <v>1</v>
      </c>
      <c r="C28" s="10">
        <f t="shared" si="7"/>
        <v>0.3333333333333333</v>
      </c>
      <c r="D28" s="10">
        <f t="shared" si="7"/>
        <v>0.6574074074074079</v>
      </c>
      <c r="E28" s="10">
        <f t="shared" si="7"/>
        <v>0.39585605234460197</v>
      </c>
      <c r="F28" s="10">
        <f t="shared" si="7"/>
        <v>0.3333333333333333</v>
      </c>
      <c r="J28">
        <f t="shared" si="6"/>
        <v>0.236559152623206</v>
      </c>
      <c r="K28">
        <f t="shared" si="6"/>
        <v>0.2577640840134329</v>
      </c>
      <c r="L28">
        <f t="shared" si="6"/>
        <v>0.24508619796033368</v>
      </c>
      <c r="M28">
        <f t="shared" si="6"/>
        <v>0.19346461594145006</v>
      </c>
      <c r="N28">
        <f t="shared" si="6"/>
        <v>0.23629519715986785</v>
      </c>
    </row>
    <row r="29" spans="1:14" ht="16.5">
      <c r="A29" s="1" t="s">
        <v>23</v>
      </c>
      <c r="B29" s="10">
        <f t="shared" si="7"/>
        <v>0.43404114129412846</v>
      </c>
      <c r="C29" s="10">
        <f t="shared" si="7"/>
        <v>0.5059539390997582</v>
      </c>
      <c r="D29" s="10">
        <f t="shared" si="7"/>
        <v>0.865853658536586</v>
      </c>
      <c r="E29" s="10">
        <f t="shared" si="7"/>
        <v>1</v>
      </c>
      <c r="F29" s="10">
        <f t="shared" si="7"/>
        <v>0.5891356020731257</v>
      </c>
      <c r="J29">
        <f t="shared" si="6"/>
        <v>0.19200528924924</v>
      </c>
      <c r="K29">
        <f t="shared" si="6"/>
        <v>0.23397726196897578</v>
      </c>
      <c r="L29">
        <f t="shared" si="6"/>
        <v>0.24339716342514592</v>
      </c>
      <c r="M29">
        <f t="shared" si="6"/>
        <v>0.21356764899051012</v>
      </c>
      <c r="N29">
        <f t="shared" si="6"/>
        <v>0.19115756530131545</v>
      </c>
    </row>
    <row r="30" spans="1:14" ht="16.5">
      <c r="A30" s="1" t="s">
        <v>28</v>
      </c>
      <c r="B30" s="10">
        <f t="shared" si="7"/>
        <v>0.3333333333333333</v>
      </c>
      <c r="C30" s="10">
        <f t="shared" si="7"/>
        <v>0.719392062351568</v>
      </c>
      <c r="D30" s="10">
        <f t="shared" si="7"/>
        <v>1</v>
      </c>
      <c r="E30" s="10">
        <f t="shared" si="7"/>
        <v>0.8157303370786516</v>
      </c>
      <c r="F30" s="10">
        <f t="shared" si="7"/>
        <v>1</v>
      </c>
      <c r="I30" t="s">
        <v>37</v>
      </c>
      <c r="J30">
        <f>SUM(J26:J29)</f>
        <v>0.9573994290572707</v>
      </c>
      <c r="K30">
        <f>SUM(K26:K29)</f>
        <v>0.9599675090425714</v>
      </c>
      <c r="L30">
        <f>SUM(L26:L29)</f>
        <v>0.9976280011253954</v>
      </c>
      <c r="M30">
        <f>SUM(M26:M29)</f>
        <v>0.915507047754885</v>
      </c>
      <c r="N30">
        <f>SUM(N26:N29)</f>
        <v>0.9562411908572331</v>
      </c>
    </row>
    <row r="31" spans="10:15" ht="16.5">
      <c r="J31">
        <f>1-J30</f>
        <v>0.04260057094272929</v>
      </c>
      <c r="K31">
        <f>1-K30</f>
        <v>0.04003249095742856</v>
      </c>
      <c r="L31">
        <f>1-L30</f>
        <v>0.0023719988746045972</v>
      </c>
      <c r="M31">
        <f>1-M30</f>
        <v>0.084492952245115</v>
      </c>
      <c r="N31">
        <f>1-N30</f>
        <v>0.043758809142766864</v>
      </c>
      <c r="O31">
        <f>SUM(J31:N31)</f>
        <v>0.2132568221626443</v>
      </c>
    </row>
    <row r="32" spans="2:14" ht="16.5">
      <c r="B32">
        <v>0.2644879432</v>
      </c>
      <c r="C32">
        <v>0.117797966</v>
      </c>
      <c r="D32">
        <v>0.021896043799999997</v>
      </c>
      <c r="E32">
        <v>0.3326650648</v>
      </c>
      <c r="F32">
        <v>0.2631529822</v>
      </c>
      <c r="J32">
        <f>J31/$O$31</f>
        <v>0.1997618200942672</v>
      </c>
      <c r="K32">
        <f>K31/$O$31</f>
        <v>0.18771962627717032</v>
      </c>
      <c r="L32">
        <f>L31/$O$31</f>
        <v>0.011122733849965878</v>
      </c>
      <c r="M32">
        <f>M31/$O$31</f>
        <v>0.39620281024667464</v>
      </c>
      <c r="N32">
        <f>N31/$O$31</f>
        <v>0.205193009531922</v>
      </c>
    </row>
    <row r="34" spans="1:6" ht="16.5">
      <c r="A34" t="s">
        <v>0</v>
      </c>
      <c r="B34" t="s">
        <v>3</v>
      </c>
      <c r="C34" t="s">
        <v>9</v>
      </c>
      <c r="D34" t="s">
        <v>6</v>
      </c>
      <c r="E34" t="s">
        <v>7</v>
      </c>
      <c r="F34" t="s">
        <v>2</v>
      </c>
    </row>
    <row r="35" spans="1:7" ht="16.5">
      <c r="A35" s="1" t="s">
        <v>13</v>
      </c>
      <c r="B35">
        <f>B27*B$32</f>
        <v>0.21114902441246808</v>
      </c>
      <c r="C35">
        <f>C27*C$32</f>
        <v>0.117797966</v>
      </c>
      <c r="D35">
        <f>D27*D$32</f>
        <v>0.007298681266666666</v>
      </c>
      <c r="E35">
        <f>E27*E$32</f>
        <v>0.11088835493333334</v>
      </c>
      <c r="F35">
        <f>F27*F$32</f>
        <v>0.09489620199050987</v>
      </c>
      <c r="G35">
        <f>SUM(B35:F35)</f>
        <v>0.542030228602978</v>
      </c>
    </row>
    <row r="36" spans="1:7" ht="16.5">
      <c r="A36" s="1" t="s">
        <v>18</v>
      </c>
      <c r="B36">
        <f aca="true" t="shared" si="8" ref="B36:F38">B28*B$32</f>
        <v>0.2644879432</v>
      </c>
      <c r="C36">
        <f t="shared" si="8"/>
        <v>0.03926598866666667</v>
      </c>
      <c r="D36">
        <f t="shared" si="8"/>
        <v>0.014394621387037046</v>
      </c>
      <c r="E36">
        <f t="shared" si="8"/>
        <v>0.13168747930468921</v>
      </c>
      <c r="F36">
        <f t="shared" si="8"/>
        <v>0.08771766073333333</v>
      </c>
      <c r="G36">
        <f>SUM(B36:F36)</f>
        <v>0.5375536932917263</v>
      </c>
    </row>
    <row r="37" spans="1:7" ht="16.5">
      <c r="A37" s="1" t="s">
        <v>23</v>
      </c>
      <c r="B37">
        <f t="shared" si="8"/>
        <v>0.11479864872506464</v>
      </c>
      <c r="C37">
        <f t="shared" si="8"/>
        <v>0.05960034491563938</v>
      </c>
      <c r="D37">
        <f t="shared" si="8"/>
        <v>0.01895876963170733</v>
      </c>
      <c r="E37">
        <f t="shared" si="8"/>
        <v>0.3326650648</v>
      </c>
      <c r="F37">
        <f t="shared" si="8"/>
        <v>0.15503279060573552</v>
      </c>
      <c r="G37">
        <f>SUM(B37:F37)</f>
        <v>0.6810556186781469</v>
      </c>
    </row>
    <row r="38" spans="1:7" ht="16.5">
      <c r="A38" s="1" t="s">
        <v>28</v>
      </c>
      <c r="B38">
        <f t="shared" si="8"/>
        <v>0.08816264773333334</v>
      </c>
      <c r="C38">
        <f t="shared" si="8"/>
        <v>0.08474292170155989</v>
      </c>
      <c r="D38">
        <f t="shared" si="8"/>
        <v>0.021896043799999997</v>
      </c>
      <c r="E38">
        <f t="shared" si="8"/>
        <v>0.2713649854435955</v>
      </c>
      <c r="F38">
        <f t="shared" si="8"/>
        <v>0.2631529822</v>
      </c>
      <c r="G38">
        <f>SUM(B38:F38)</f>
        <v>0.7293195808784887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workbookViewId="0" topLeftCell="A21">
      <selection activeCell="D49" sqref="D49:H52"/>
    </sheetView>
  </sheetViews>
  <sheetFormatPr defaultColWidth="9.00390625" defaultRowHeight="16.5"/>
  <cols>
    <col min="1" max="1" width="12.125" style="0" bestFit="1" customWidth="1"/>
    <col min="4" max="4" width="12.125" style="0" bestFit="1" customWidth="1"/>
    <col min="7" max="7" width="12.125" style="0" bestFit="1" customWidth="1"/>
    <col min="10" max="10" width="12.125" style="0" bestFit="1" customWidth="1"/>
    <col min="13" max="13" width="12.125" style="0" bestFit="1" customWidth="1"/>
  </cols>
  <sheetData>
    <row r="1" spans="1:14" ht="16.5">
      <c r="A1" t="s">
        <v>40</v>
      </c>
      <c r="B1">
        <v>0.7603010530146331</v>
      </c>
      <c r="D1" t="s">
        <v>44</v>
      </c>
      <c r="E1">
        <v>0.5944352518538941</v>
      </c>
      <c r="G1" t="s">
        <v>48</v>
      </c>
      <c r="H1">
        <v>0.5298221516454275</v>
      </c>
      <c r="J1" t="s">
        <v>52</v>
      </c>
      <c r="K1">
        <v>0.5282849205173706</v>
      </c>
      <c r="M1" t="s">
        <v>56</v>
      </c>
      <c r="N1">
        <v>0.542030228602978</v>
      </c>
    </row>
    <row r="2" spans="1:14" ht="16.5">
      <c r="A2" t="s">
        <v>41</v>
      </c>
      <c r="B2">
        <v>0.4941368279561998</v>
      </c>
      <c r="D2" t="s">
        <v>45</v>
      </c>
      <c r="E2">
        <v>0.4922171546487701</v>
      </c>
      <c r="G2" t="s">
        <v>49</v>
      </c>
      <c r="H2">
        <v>0.49760520420838705</v>
      </c>
      <c r="J2" t="s">
        <v>53</v>
      </c>
      <c r="K2">
        <v>0.5087778690163196</v>
      </c>
      <c r="M2" t="s">
        <v>57</v>
      </c>
      <c r="N2">
        <v>0.5375536932917263</v>
      </c>
    </row>
    <row r="3" spans="1:14" ht="16.5">
      <c r="A3" t="s">
        <v>42</v>
      </c>
      <c r="B3">
        <v>0.6002391892712227</v>
      </c>
      <c r="D3" t="s">
        <v>46</v>
      </c>
      <c r="E3">
        <v>0.6968194563240625</v>
      </c>
      <c r="G3" t="s">
        <v>50</v>
      </c>
      <c r="H3">
        <v>0.6815081771132933</v>
      </c>
      <c r="J3" t="s">
        <v>54</v>
      </c>
      <c r="K3">
        <v>0.6935649554796384</v>
      </c>
      <c r="M3" t="s">
        <v>58</v>
      </c>
      <c r="N3">
        <v>0.6810556186781469</v>
      </c>
    </row>
    <row r="4" spans="1:14" ht="16.5">
      <c r="A4" t="s">
        <v>43</v>
      </c>
      <c r="B4">
        <v>0.5873006321333334</v>
      </c>
      <c r="D4" t="s">
        <v>47</v>
      </c>
      <c r="E4">
        <v>0.6927499365310448</v>
      </c>
      <c r="G4" t="s">
        <v>51</v>
      </c>
      <c r="H4">
        <v>0.636517007428067</v>
      </c>
      <c r="J4" t="s">
        <v>55</v>
      </c>
      <c r="K4">
        <v>0.6580202462489797</v>
      </c>
      <c r="M4" t="s">
        <v>59</v>
      </c>
      <c r="N4">
        <v>0.7293195808784887</v>
      </c>
    </row>
    <row r="8" spans="1:4" ht="16.5">
      <c r="A8" t="s">
        <v>60</v>
      </c>
      <c r="B8">
        <v>0.7084023099973588</v>
      </c>
      <c r="D8">
        <v>2002</v>
      </c>
    </row>
    <row r="9" spans="1:4" ht="16.5">
      <c r="A9" t="s">
        <v>60</v>
      </c>
      <c r="B9">
        <v>0.7067845945725266</v>
      </c>
      <c r="D9">
        <v>2003</v>
      </c>
    </row>
    <row r="10" spans="1:4" ht="16.5">
      <c r="A10" t="s">
        <v>60</v>
      </c>
      <c r="B10">
        <v>0.7050381709002478</v>
      </c>
      <c r="D10">
        <v>2004</v>
      </c>
    </row>
    <row r="11" spans="1:4" ht="16.5">
      <c r="A11" t="s">
        <v>60</v>
      </c>
      <c r="B11">
        <v>0.6859116731192572</v>
      </c>
      <c r="D11">
        <v>2005</v>
      </c>
    </row>
    <row r="12" spans="1:4" ht="16.5">
      <c r="A12" t="s">
        <v>60</v>
      </c>
      <c r="B12">
        <v>0.5453565418790709</v>
      </c>
      <c r="D12">
        <v>2006</v>
      </c>
    </row>
    <row r="13" spans="1:2" ht="16.5">
      <c r="A13" t="s">
        <v>61</v>
      </c>
      <c r="B13">
        <v>0.49488414671297265</v>
      </c>
    </row>
    <row r="14" spans="1:2" ht="16.5">
      <c r="A14" t="s">
        <v>61</v>
      </c>
      <c r="B14">
        <v>0.5191565354234197</v>
      </c>
    </row>
    <row r="15" spans="1:2" ht="16.5">
      <c r="A15" t="s">
        <v>61</v>
      </c>
      <c r="B15">
        <v>0.49165013323305357</v>
      </c>
    </row>
    <row r="16" spans="1:2" ht="16.5">
      <c r="A16" t="s">
        <v>61</v>
      </c>
      <c r="B16">
        <v>0.49817558960119246</v>
      </c>
    </row>
    <row r="17" spans="1:2" ht="16.5">
      <c r="A17" t="s">
        <v>61</v>
      </c>
      <c r="B17">
        <v>0.5163583369928365</v>
      </c>
    </row>
    <row r="18" spans="1:2" ht="16.5">
      <c r="A18" t="s">
        <v>62</v>
      </c>
      <c r="B18">
        <v>0.7411416777920717</v>
      </c>
    </row>
    <row r="19" spans="1:2" ht="16.5">
      <c r="A19" t="s">
        <v>62</v>
      </c>
      <c r="B19">
        <v>0.630826988184589</v>
      </c>
    </row>
    <row r="20" spans="1:2" ht="16.5">
      <c r="A20" t="s">
        <v>62</v>
      </c>
      <c r="B20">
        <v>0.6222686091423658</v>
      </c>
    </row>
    <row r="21" spans="1:2" ht="16.5">
      <c r="A21" t="s">
        <v>62</v>
      </c>
      <c r="B21">
        <v>0.6934850735057307</v>
      </c>
    </row>
    <row r="22" spans="1:2" ht="16.5">
      <c r="A22" t="s">
        <v>62</v>
      </c>
      <c r="B22">
        <v>0.6313118256660553</v>
      </c>
    </row>
    <row r="23" spans="1:2" ht="16.5">
      <c r="A23" t="s">
        <v>63</v>
      </c>
      <c r="B23">
        <v>0.5569660599183464</v>
      </c>
    </row>
    <row r="24" spans="1:2" ht="16.5">
      <c r="A24" t="s">
        <v>63</v>
      </c>
      <c r="B24">
        <v>0.5294058745013589</v>
      </c>
    </row>
    <row r="25" spans="1:9" ht="16.5">
      <c r="A25" t="s">
        <v>63</v>
      </c>
      <c r="B25">
        <v>0.5169637538378917</v>
      </c>
      <c r="E25">
        <v>0.7084023099973588</v>
      </c>
      <c r="F25">
        <v>0.7067845945725266</v>
      </c>
      <c r="G25">
        <v>0.7050381709002478</v>
      </c>
      <c r="H25">
        <v>0.6859116731192572</v>
      </c>
      <c r="I25">
        <v>0.5453565418790709</v>
      </c>
    </row>
    <row r="26" spans="1:9" ht="16.5">
      <c r="A26" t="s">
        <v>63</v>
      </c>
      <c r="B26">
        <v>0.5950505613238836</v>
      </c>
      <c r="E26">
        <v>0.49488414671297265</v>
      </c>
      <c r="F26">
        <v>0.5191565354234197</v>
      </c>
      <c r="G26">
        <v>0.49165013323305357</v>
      </c>
      <c r="H26">
        <v>0.49817558960119246</v>
      </c>
      <c r="I26">
        <v>0.5163583369928365</v>
      </c>
    </row>
    <row r="27" spans="1:9" ht="16.5">
      <c r="A27" t="s">
        <v>63</v>
      </c>
      <c r="B27">
        <v>0.7192881017601056</v>
      </c>
      <c r="E27">
        <v>0.7411416777920717</v>
      </c>
      <c r="F27">
        <v>0.630826988184589</v>
      </c>
      <c r="G27">
        <v>0.6222686091423658</v>
      </c>
      <c r="H27">
        <v>0.6934850735057307</v>
      </c>
      <c r="I27">
        <v>0.6313118256660553</v>
      </c>
    </row>
    <row r="28" spans="5:9" ht="16.5">
      <c r="E28">
        <v>0.5569660599183464</v>
      </c>
      <c r="F28">
        <v>0.5294058745013589</v>
      </c>
      <c r="G28">
        <v>0.5169637538378917</v>
      </c>
      <c r="H28">
        <v>0.5950505613238836</v>
      </c>
      <c r="I28">
        <v>0.7192881017601056</v>
      </c>
    </row>
    <row r="30" spans="1:2" ht="16.5">
      <c r="A30" t="s">
        <v>58</v>
      </c>
      <c r="B30">
        <v>0.6810556186781469</v>
      </c>
    </row>
    <row r="31" spans="1:2" ht="16.5">
      <c r="A31" t="s">
        <v>54</v>
      </c>
      <c r="B31">
        <v>0.6935649554796384</v>
      </c>
    </row>
    <row r="32" spans="1:2" ht="16.5">
      <c r="A32" t="s">
        <v>50</v>
      </c>
      <c r="B32">
        <v>0.6815081771132933</v>
      </c>
    </row>
    <row r="33" spans="1:2" ht="16.5">
      <c r="A33" t="s">
        <v>46</v>
      </c>
      <c r="B33">
        <v>0.6968194563240625</v>
      </c>
    </row>
    <row r="34" spans="1:2" ht="16.5">
      <c r="A34" t="s">
        <v>42</v>
      </c>
      <c r="B34">
        <v>0.6002391892712227</v>
      </c>
    </row>
    <row r="35" spans="1:2" ht="16.5">
      <c r="A35" t="s">
        <v>57</v>
      </c>
      <c r="B35">
        <v>0.5375536932917263</v>
      </c>
    </row>
    <row r="36" spans="1:2" ht="16.5">
      <c r="A36" t="s">
        <v>53</v>
      </c>
      <c r="B36">
        <v>0.5087778690163196</v>
      </c>
    </row>
    <row r="37" spans="1:2" ht="16.5">
      <c r="A37" t="s">
        <v>49</v>
      </c>
      <c r="B37">
        <v>0.49760520420838705</v>
      </c>
    </row>
    <row r="38" spans="1:2" ht="16.5">
      <c r="A38" t="s">
        <v>45</v>
      </c>
      <c r="B38">
        <v>0.4922171546487701</v>
      </c>
    </row>
    <row r="39" spans="1:2" ht="16.5">
      <c r="A39" t="s">
        <v>41</v>
      </c>
      <c r="B39">
        <v>0.4941368279561998</v>
      </c>
    </row>
    <row r="40" spans="1:2" ht="16.5">
      <c r="A40" t="s">
        <v>59</v>
      </c>
      <c r="B40">
        <v>0.7293195808784887</v>
      </c>
    </row>
    <row r="41" spans="1:2" ht="16.5">
      <c r="A41" t="s">
        <v>55</v>
      </c>
      <c r="B41">
        <v>0.6580202462489797</v>
      </c>
    </row>
    <row r="42" spans="1:2" ht="16.5">
      <c r="A42" t="s">
        <v>51</v>
      </c>
      <c r="B42">
        <v>0.636517007428067</v>
      </c>
    </row>
    <row r="43" spans="1:2" ht="16.5">
      <c r="A43" t="s">
        <v>47</v>
      </c>
      <c r="B43">
        <v>0.6927499365310448</v>
      </c>
    </row>
    <row r="44" spans="1:2" ht="16.5">
      <c r="A44" t="s">
        <v>43</v>
      </c>
      <c r="B44">
        <v>0.5873006321333334</v>
      </c>
    </row>
    <row r="45" spans="1:2" ht="16.5">
      <c r="A45" t="s">
        <v>56</v>
      </c>
      <c r="B45">
        <v>0.542030228602978</v>
      </c>
    </row>
    <row r="46" spans="1:2" ht="16.5">
      <c r="A46" t="s">
        <v>52</v>
      </c>
      <c r="B46">
        <v>0.5282849205173706</v>
      </c>
    </row>
    <row r="47" spans="1:2" ht="16.5">
      <c r="A47" t="s">
        <v>48</v>
      </c>
      <c r="B47">
        <v>0.5298221516454275</v>
      </c>
    </row>
    <row r="48" spans="1:2" ht="16.5">
      <c r="A48" t="s">
        <v>44</v>
      </c>
      <c r="B48">
        <v>0.5944352518538941</v>
      </c>
    </row>
    <row r="49" spans="1:8" ht="16.5">
      <c r="A49" t="s">
        <v>40</v>
      </c>
      <c r="B49">
        <v>0.7603010530146331</v>
      </c>
      <c r="D49">
        <v>0.542030228602978</v>
      </c>
      <c r="E49">
        <v>0.5282849205173706</v>
      </c>
      <c r="F49">
        <v>0.5298221516454275</v>
      </c>
      <c r="G49">
        <v>0.5944352518538941</v>
      </c>
      <c r="H49">
        <v>0.7603010530146331</v>
      </c>
    </row>
    <row r="50" spans="4:8" ht="16.5">
      <c r="D50">
        <v>0.5375536932917263</v>
      </c>
      <c r="E50">
        <v>0.5087778690163196</v>
      </c>
      <c r="F50">
        <v>0.49760520420838705</v>
      </c>
      <c r="G50">
        <v>0.4922171546487701</v>
      </c>
      <c r="H50">
        <v>0.4941368279561998</v>
      </c>
    </row>
    <row r="51" spans="4:8" ht="16.5">
      <c r="D51">
        <v>0.6810556186781469</v>
      </c>
      <c r="E51">
        <v>0.6935649554796384</v>
      </c>
      <c r="F51">
        <v>0.6815081771132933</v>
      </c>
      <c r="G51">
        <v>0.6968194563240625</v>
      </c>
      <c r="H51">
        <v>0.6002391892712227</v>
      </c>
    </row>
    <row r="52" spans="4:8" ht="16.5">
      <c r="D52">
        <v>0.7293195808784887</v>
      </c>
      <c r="E52">
        <v>0.6580202462489797</v>
      </c>
      <c r="F52">
        <v>0.636517007428067</v>
      </c>
      <c r="G52">
        <v>0.6927499365310448</v>
      </c>
      <c r="H52">
        <v>0.5873006321333334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Cia-Chi Sun</dc:creator>
  <cp:keywords/>
  <dc:description/>
  <cp:lastModifiedBy>Chia-Chi Sun</cp:lastModifiedBy>
  <dcterms:created xsi:type="dcterms:W3CDTF">2007-06-27T05:08:48Z</dcterms:created>
  <dcterms:modified xsi:type="dcterms:W3CDTF">2010-08-24T05:47:51Z</dcterms:modified>
  <cp:category/>
  <cp:version/>
  <cp:contentType/>
  <cp:contentStatus/>
</cp:coreProperties>
</file>